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.myszkowski\Desktop\PRZETARG NA DP 4715WDOKUMENTACJA\KOSZTORYS OFERTOWY\"/>
    </mc:Choice>
  </mc:AlternateContent>
  <xr:revisionPtr revIDLastSave="0" documentId="13_ncr:1_{42B99724-A66E-4C01-8DFC-C9CE542D0DBE}" xr6:coauthVersionLast="43" xr6:coauthVersionMax="43" xr10:uidLastSave="{00000000-0000-0000-0000-000000000000}"/>
  <bookViews>
    <workbookView xWindow="-120" yWindow="-120" windowWidth="29040" windowHeight="15840" tabRatio="786" activeTab="7" xr2:uid="{00000000-000D-0000-FFFF-FFFF00000000}"/>
  </bookViews>
  <sheets>
    <sheet name="Wymagania ogólne" sheetId="47" r:id="rId1"/>
    <sheet name="Roboty drogowe" sheetId="43" r:id="rId2"/>
    <sheet name="Wiadukt" sheetId="48" r:id="rId3"/>
    <sheet name="Mury oporowe" sheetId="49" r:id="rId4"/>
    <sheet name="Sieci EN" sheetId="50" r:id="rId5"/>
    <sheet name="Oświetlenie" sheetId="51" r:id="rId6"/>
    <sheet name="Teletechnika" sheetId="52" r:id="rId7"/>
    <sheet name="Wodociąg" sheetId="53" r:id="rId8"/>
    <sheet name="Umocnienie koryta rzeki" sheetId="54" r:id="rId9"/>
    <sheet name="Zestawienie zbiorcze" sheetId="55" r:id="rId10"/>
  </sheets>
  <externalReferences>
    <externalReference r:id="rId11"/>
  </externalReferences>
  <definedNames>
    <definedName name="_xlnm.Print_Area" localSheetId="5">Oświetlenie!$A$1:$G$83</definedName>
    <definedName name="_xlnm.Print_Area" localSheetId="1">'Roboty drogowe'!$A$1:$G$172</definedName>
    <definedName name="_xlnm.Print_Area" localSheetId="4">'Sieci EN'!$A$1:$G$113</definedName>
    <definedName name="_xlnm.Print_Area" localSheetId="8">'Umocnienie koryta rzeki'!$A$1:$G$14</definedName>
    <definedName name="_xlnm.Print_Titles" localSheetId="5">Oświetlenie!$5:$7</definedName>
    <definedName name="_xlnm.Print_Titles" localSheetId="1">'Roboty drogowe'!$5:$7</definedName>
    <definedName name="_xlnm.Print_Titles" localSheetId="4">'Sieci EN'!$5:$7</definedName>
    <definedName name="_xlnm.Print_Titles" localSheetId="8">'Umocnienie koryta rzeki'!$5:$7</definedName>
    <definedName name="Z_9E7F4FC0_63E2_11D5_ABF0_00B0D09AA948_.wvu.PrintTitles" localSheetId="5" hidden="1">Oświetlenie!$5:$7</definedName>
    <definedName name="Z_9E7F4FC0_63E2_11D5_ABF0_00B0D09AA948_.wvu.PrintTitles" localSheetId="4" hidden="1">'Sieci EN'!$5:$7</definedName>
  </definedNames>
  <calcPr calcId="181029"/>
  <customWorkbookViews>
    <customWorkbookView name="Sir Alexander GIBB - Mariusz Gołąbek - Widok osobisty" guid="{9E7F4FC0-63E2-11D5-ABF0-00B0D09AA948}" mergeInterval="0" personalView="1" maximized="1" windowWidth="1020" windowHeight="634" tabRatio="7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6" i="49" l="1"/>
  <c r="E24" i="49"/>
  <c r="E23" i="49"/>
  <c r="E22" i="49"/>
  <c r="E21" i="49"/>
  <c r="E20" i="49"/>
  <c r="E19" i="49"/>
  <c r="E18" i="49"/>
  <c r="E17" i="49"/>
  <c r="E16" i="49"/>
  <c r="E15" i="49"/>
  <c r="E14" i="49"/>
  <c r="E13" i="49"/>
  <c r="E11" i="49"/>
  <c r="E10" i="49"/>
  <c r="E9" i="49"/>
  <c r="E125" i="48"/>
  <c r="E78" i="48"/>
  <c r="E77" i="48"/>
  <c r="E25" i="48"/>
  <c r="E21" i="48" s="1"/>
  <c r="A11" i="48"/>
  <c r="A12" i="48" s="1"/>
  <c r="A13" i="48" s="1"/>
  <c r="A16" i="48" s="1"/>
  <c r="A18" i="48" s="1"/>
  <c r="A21" i="48" s="1"/>
  <c r="A27" i="48" s="1"/>
  <c r="A30" i="48" s="1"/>
  <c r="A32" i="48" s="1"/>
  <c r="A34" i="48" s="1"/>
  <c r="A36" i="48" s="1"/>
  <c r="A37" i="48" s="1"/>
  <c r="A38" i="48" s="1"/>
  <c r="A41" i="48" s="1"/>
  <c r="A42" i="48" s="1"/>
  <c r="A43" i="48" s="1"/>
  <c r="A45" i="48" s="1"/>
  <c r="A49" i="48" s="1"/>
  <c r="A51" i="48" s="1"/>
  <c r="A54" i="48" s="1"/>
  <c r="A55" i="48" s="1"/>
  <c r="A58" i="48" s="1"/>
  <c r="A60" i="48" s="1"/>
  <c r="A62" i="48" s="1"/>
  <c r="A63" i="48" s="1"/>
  <c r="A66" i="48" s="1"/>
  <c r="A70" i="48" s="1"/>
  <c r="A72" i="48" s="1"/>
  <c r="A73" i="48" s="1"/>
  <c r="A75" i="48" s="1"/>
  <c r="A76" i="48" s="1"/>
  <c r="A77" i="48" s="1"/>
  <c r="A78" i="48" s="1"/>
  <c r="A80" i="48" s="1"/>
  <c r="G151" i="48"/>
  <c r="G172" i="43"/>
  <c r="E25" i="49" l="1"/>
  <c r="E27" i="49"/>
  <c r="G30" i="49" s="1"/>
  <c r="A85" i="48"/>
  <c r="A86" i="48" s="1"/>
  <c r="A88" i="48" s="1"/>
  <c r="A81" i="48"/>
  <c r="G17" i="52"/>
  <c r="A12" i="52"/>
  <c r="A13" i="52" s="1"/>
  <c r="A14" i="52" s="1"/>
  <c r="A15" i="52" s="1"/>
  <c r="A16" i="52" s="1"/>
  <c r="G14" i="54"/>
  <c r="C14" i="55" s="1"/>
  <c r="G63" i="53"/>
  <c r="G23" i="53"/>
  <c r="G110" i="50"/>
  <c r="G63" i="51"/>
  <c r="G20" i="51"/>
  <c r="G82" i="51"/>
  <c r="G24" i="50"/>
  <c r="G58" i="50"/>
  <c r="G76" i="50"/>
  <c r="G105" i="50"/>
  <c r="G23" i="47"/>
  <c r="C6" i="55" s="1"/>
  <c r="A14" i="43"/>
  <c r="A15" i="43"/>
  <c r="A16" i="43" s="1"/>
  <c r="A17" i="43" s="1"/>
  <c r="A18" i="43" s="1"/>
  <c r="A19" i="43" s="1"/>
  <c r="A20" i="43" s="1"/>
  <c r="A21" i="43" s="1"/>
  <c r="A23" i="43" s="1"/>
  <c r="A24" i="43" s="1"/>
  <c r="A26" i="43" s="1"/>
  <c r="A27" i="43" s="1"/>
  <c r="A28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2" i="43" s="1"/>
  <c r="A43" i="43" s="1"/>
  <c r="A45" i="43" s="1"/>
  <c r="A48" i="43" s="1"/>
  <c r="A49" i="43" s="1"/>
  <c r="A51" i="43" s="1"/>
  <c r="A52" i="43" s="1"/>
  <c r="A54" i="43" s="1"/>
  <c r="A55" i="43" s="1"/>
  <c r="A56" i="43" s="1"/>
  <c r="A57" i="43" s="1"/>
  <c r="A58" i="43" s="1"/>
  <c r="A59" i="43" s="1"/>
  <c r="A60" i="43" s="1"/>
  <c r="A61" i="43" s="1"/>
  <c r="A62" i="43" s="1"/>
  <c r="A63" i="43" s="1"/>
  <c r="A64" i="43" s="1"/>
  <c r="A65" i="43" s="1"/>
  <c r="E80" i="43"/>
  <c r="E28" i="43"/>
  <c r="A94" i="48" l="1"/>
  <c r="A96" i="48" s="1"/>
  <c r="A98" i="48" s="1"/>
  <c r="A99" i="48" s="1"/>
  <c r="A100" i="48" s="1"/>
  <c r="A101" i="48" s="1"/>
  <c r="A103" i="48" s="1"/>
  <c r="A104" i="48" s="1"/>
  <c r="A108" i="48" s="1"/>
  <c r="A109" i="48" s="1"/>
  <c r="A112" i="48" s="1"/>
  <c r="A114" i="48" s="1"/>
  <c r="A116" i="48" s="1"/>
  <c r="A118" i="48" s="1"/>
  <c r="A120" i="48" s="1"/>
  <c r="A121" i="48" s="1"/>
  <c r="A123" i="48" s="1"/>
  <c r="A125" i="48" s="1"/>
  <c r="A127" i="48" s="1"/>
  <c r="A129" i="48" s="1"/>
  <c r="A130" i="48" s="1"/>
  <c r="A132" i="48" s="1"/>
  <c r="A135" i="48" s="1"/>
  <c r="A136" i="48" s="1"/>
  <c r="A137" i="48" s="1"/>
  <c r="A89" i="48"/>
  <c r="A90" i="48" s="1"/>
  <c r="A67" i="43"/>
  <c r="A66" i="43"/>
  <c r="A68" i="43" s="1"/>
  <c r="A69" i="43" s="1"/>
  <c r="A70" i="43" s="1"/>
  <c r="A71" i="43" s="1"/>
  <c r="A73" i="43" s="1"/>
  <c r="A74" i="43" s="1"/>
  <c r="A75" i="43" s="1"/>
  <c r="A78" i="43" s="1"/>
  <c r="A80" i="43" s="1"/>
  <c r="A81" i="43" s="1"/>
  <c r="A82" i="43" s="1"/>
  <c r="A84" i="43" s="1"/>
  <c r="A85" i="43" s="1"/>
  <c r="A86" i="43" s="1"/>
  <c r="A88" i="43" s="1"/>
  <c r="A89" i="43" s="1"/>
  <c r="A90" i="43" s="1"/>
  <c r="A92" i="43" s="1"/>
  <c r="A93" i="43" s="1"/>
  <c r="A95" i="43" s="1"/>
  <c r="A98" i="43" s="1"/>
  <c r="A100" i="43" s="1"/>
  <c r="A102" i="43" s="1"/>
  <c r="A104" i="43" s="1"/>
  <c r="A106" i="43" s="1"/>
  <c r="A108" i="43" s="1"/>
  <c r="A109" i="43" s="1"/>
  <c r="A111" i="43" s="1"/>
  <c r="A113" i="43" s="1"/>
  <c r="A116" i="43" s="1"/>
  <c r="A117" i="43" s="1"/>
  <c r="A119" i="43" s="1"/>
  <c r="A120" i="43" s="1"/>
  <c r="A121" i="43" s="1"/>
  <c r="A122" i="43" s="1"/>
  <c r="A124" i="43" s="1"/>
  <c r="A126" i="43" s="1"/>
  <c r="A127" i="43" s="1"/>
  <c r="A130" i="43" s="1"/>
  <c r="A131" i="43" s="1"/>
  <c r="A133" i="43" s="1"/>
  <c r="A134" i="43" s="1"/>
  <c r="A135" i="43" s="1"/>
  <c r="A136" i="43" s="1"/>
  <c r="A137" i="43" s="1"/>
  <c r="A138" i="43" s="1"/>
  <c r="A139" i="43" s="1"/>
  <c r="A141" i="43" s="1"/>
  <c r="A142" i="43" s="1"/>
  <c r="A144" i="43" s="1"/>
  <c r="A146" i="43" s="1"/>
  <c r="A147" i="43" s="1"/>
  <c r="A149" i="43" s="1"/>
  <c r="A151" i="43" s="1"/>
  <c r="A152" i="43" s="1"/>
  <c r="A155" i="43" s="1"/>
  <c r="A156" i="43" s="1"/>
  <c r="A158" i="43" s="1"/>
  <c r="A160" i="43" s="1"/>
  <c r="A162" i="43" s="1"/>
  <c r="A164" i="43" s="1"/>
  <c r="A167" i="43" s="1"/>
  <c r="G64" i="53"/>
  <c r="G83" i="51"/>
  <c r="G106" i="50"/>
  <c r="G113" i="50" s="1"/>
  <c r="C7" i="55"/>
  <c r="A139" i="48" l="1"/>
  <c r="A140" i="48" s="1"/>
  <c r="A142" i="48" s="1"/>
  <c r="A143" i="48" s="1"/>
  <c r="A145" i="48" s="1"/>
  <c r="A146" i="48" s="1"/>
  <c r="A147" i="48" s="1"/>
  <c r="A148" i="48" s="1"/>
  <c r="A149" i="48" s="1"/>
  <c r="A150" i="48" s="1"/>
  <c r="A138" i="48"/>
  <c r="A168" i="43"/>
  <c r="A171" i="43"/>
  <c r="G112" i="50"/>
</calcChain>
</file>

<file path=xl/sharedStrings.xml><?xml version="1.0" encoding="utf-8"?>
<sst xmlns="http://schemas.openxmlformats.org/spreadsheetml/2006/main" count="1974" uniqueCount="960">
  <si>
    <t>Nazwa</t>
  </si>
  <si>
    <t>NAWIERZCHNIA</t>
  </si>
  <si>
    <t>ROBOTY WYKOŃCZENIOWE</t>
  </si>
  <si>
    <t>OZNAKOWANIE DRÓG</t>
  </si>
  <si>
    <t>Oznakowanie poziome</t>
  </si>
  <si>
    <t>Oznakowanie pionowe</t>
  </si>
  <si>
    <t>ELEMENTY ULIC</t>
  </si>
  <si>
    <t>Krawężniki betonowe</t>
  </si>
  <si>
    <t>km</t>
  </si>
  <si>
    <t>m</t>
  </si>
  <si>
    <t>szt.</t>
  </si>
  <si>
    <t>X</t>
  </si>
  <si>
    <t>D.01.00.00</t>
  </si>
  <si>
    <t>D.01.01.01</t>
  </si>
  <si>
    <t>D.01.02.02</t>
  </si>
  <si>
    <t>D.02.03.01</t>
  </si>
  <si>
    <t>D.07.01.01</t>
  </si>
  <si>
    <t>D.07.02.01</t>
  </si>
  <si>
    <t>D.08.00.00</t>
  </si>
  <si>
    <t>D.08.01.01</t>
  </si>
  <si>
    <t>D.08.03.01</t>
  </si>
  <si>
    <t>D.01.02.04</t>
  </si>
  <si>
    <t>D.02.00.00</t>
  </si>
  <si>
    <t>D.03.00.00</t>
  </si>
  <si>
    <t>D.05.00.00</t>
  </si>
  <si>
    <t>D.06.00.00</t>
  </si>
  <si>
    <t>D.06.01.01</t>
  </si>
  <si>
    <t>D.07.00.00</t>
  </si>
  <si>
    <t>L.p.</t>
  </si>
  <si>
    <t>Ilość</t>
  </si>
  <si>
    <t>Opis robót</t>
  </si>
  <si>
    <t>ROBOTY PRZYGOTOWAWCZE</t>
  </si>
  <si>
    <t>Odtworzenie trasy w terenie</t>
  </si>
  <si>
    <t>Zdjęcie warstwy humusu</t>
  </si>
  <si>
    <t>Rozbiórki elementów dróg i ulic</t>
  </si>
  <si>
    <t>ROBOTY ZIEMNE</t>
  </si>
  <si>
    <t>ODWODNIENIE KORPUSU DROGOWEGO</t>
  </si>
  <si>
    <t>Numer                      ST</t>
  </si>
  <si>
    <t>ustawienie krawężników betonowych 20x30 cm, na ławie betonowej z oporem</t>
  </si>
  <si>
    <t>Wartość           (PLN)</t>
  </si>
  <si>
    <t>Usunięcie drzew i krzewów</t>
  </si>
  <si>
    <t>Wykonanie wykopów w gruntach nieskalistych</t>
  </si>
  <si>
    <t xml:space="preserve">wykonanie wykopów z transportem urobku na odkład </t>
  </si>
  <si>
    <t xml:space="preserve">Wykonanie nasypów </t>
  </si>
  <si>
    <t>wykonanie nasypów  z pozyskaniem z dokopu i transportem gruntu</t>
  </si>
  <si>
    <t>D.03.02.01</t>
  </si>
  <si>
    <t>Kanalizacja deszczowa</t>
  </si>
  <si>
    <t>Jednostka</t>
  </si>
  <si>
    <t>odwiezienie nadmiaru humusu na odkład</t>
  </si>
  <si>
    <t>D.04.00.00</t>
  </si>
  <si>
    <t>PODBUDOWY</t>
  </si>
  <si>
    <t>D.04.03.01</t>
  </si>
  <si>
    <t>Oczyszczenie i skropienie warstw konstrukcyjnych</t>
  </si>
  <si>
    <t>mechaniczne oczyszczenie warstw konstrukcji</t>
  </si>
  <si>
    <t>mechaniczne skropienie warstw konstrukcyjnych niebitumicznych emulsją asfaltową</t>
  </si>
  <si>
    <t>mechaniczne skropienie warstw konstrukcyjnych bitumicznych emulsją asfaltową</t>
  </si>
  <si>
    <t>D.04.04.02</t>
  </si>
  <si>
    <t>D.04.05.01</t>
  </si>
  <si>
    <t>Podbudowa z betonu asfaltowego</t>
  </si>
  <si>
    <t>Wykonanie warstwy ścieralnej z betonu asfaltowego</t>
  </si>
  <si>
    <t>Umocnienie skarp</t>
  </si>
  <si>
    <t xml:space="preserve">humusowanie z obsianiem skarp przy grubości humusu 15 cm wraz z hydroobsiewem </t>
  </si>
  <si>
    <t>ryczałt</t>
  </si>
  <si>
    <t>odtworzenie (wyznaczenie) trasy i punktów wysokościowych</t>
  </si>
  <si>
    <t>Warstwa wiążąca z betonu asfaltowego</t>
  </si>
  <si>
    <t>D.04.07.01</t>
  </si>
  <si>
    <t>Podbudowa z mieszanki niezwiązanej z kruszywem łamanym stabilizowanym mechanicznie</t>
  </si>
  <si>
    <t>D.05.03.23</t>
  </si>
  <si>
    <t>Nawierzchnia z betonowej kostki brukowej</t>
  </si>
  <si>
    <t>ustawienie obrzeży betonowych o wymiarach 8x30 cm</t>
  </si>
  <si>
    <t>Obrzeża  betonowe</t>
  </si>
  <si>
    <t>D.09.00.00</t>
  </si>
  <si>
    <t>ZIELEŃ DROGOWA</t>
  </si>
  <si>
    <t>D.09.01.01</t>
  </si>
  <si>
    <t>Zieleń drogowa</t>
  </si>
  <si>
    <t>zagospodarowanie terenu wraz z trawnikami</t>
  </si>
  <si>
    <t>D.10.00.00</t>
  </si>
  <si>
    <t>INNE ROBOTY</t>
  </si>
  <si>
    <t>Podbudowa pomocnicza/ulepszone podłoże z mieszanki związanej spoiwem hydraulicznym (kruszywo stabilizowane cementem)</t>
  </si>
  <si>
    <t>wykonanie podbudowy z kruszywa łamanego C90/3 0/31.5 stabilizowanego mechanicznie o grubości 20 cm</t>
  </si>
  <si>
    <t>D.06.01.03</t>
  </si>
  <si>
    <t>Umocnienie rowów i ścieków elementami prefabrykowanymi</t>
  </si>
  <si>
    <t>Sumę przenieść do Zestawienia zbiorczego</t>
  </si>
  <si>
    <t>D.05.03.30</t>
  </si>
  <si>
    <t>wykonanie połaczenia nowej konstrukcji nawierzchni z nawierzchnią istniejącą</t>
  </si>
  <si>
    <t>Połaczenie nowej konstrukcji nawierzchni z nawierzchnią istniejącą</t>
  </si>
  <si>
    <t>D.02.01.01</t>
  </si>
  <si>
    <t>studnie połączeniowe/rewizyjne Ø 1200 mm</t>
  </si>
  <si>
    <t>wykonanie studzienki ściekowej z wpustem o śr. 50 cm</t>
  </si>
  <si>
    <t>humusowanie o grubości 30 cm wraz z obsianiem (wyspy, zieleńce)</t>
  </si>
  <si>
    <t>Cena jedn. (PLN)</t>
  </si>
  <si>
    <t>usunięcie słupków znaków drogowych</t>
  </si>
  <si>
    <t>usunięcie krzewów</t>
  </si>
  <si>
    <t>usunięcie drzew o obwodzie pnia do 50 cm</t>
  </si>
  <si>
    <t>D.01.02.01/02</t>
  </si>
  <si>
    <t>Ochrona drzew w czasie budowy i podcięcie koron drzew w czasie budowy</t>
  </si>
  <si>
    <t>ochrona drzew w czasie budowy i podcięcie koron</t>
  </si>
  <si>
    <t>usunięcie drzew o obwodzie pnia od 50 do 100 cm</t>
  </si>
  <si>
    <t>usunięcie drzew o obwodzie pnia od 100 do 200 cm</t>
  </si>
  <si>
    <t>kpl.</t>
  </si>
  <si>
    <t>D.01.02.01/01</t>
  </si>
  <si>
    <t>D.04.02.02</t>
  </si>
  <si>
    <t>D.05.03.05.A</t>
  </si>
  <si>
    <t>D.05.03.05.B</t>
  </si>
  <si>
    <t>Warstwa mrozoochronna (odsączająca) i ulepszone podłoże z mieszanki niezwiązanej</t>
  </si>
  <si>
    <t>D.08.01.02</t>
  </si>
  <si>
    <t>Krawężniki kamienne</t>
  </si>
  <si>
    <t>ustawienie krawężników kamiennych 20x35 cm na ławie betonowej z oporem</t>
  </si>
  <si>
    <t>D.05.03.01</t>
  </si>
  <si>
    <t>Nawierzchnia z kostki kamiennej</t>
  </si>
  <si>
    <t>oznakowanie poziome grubowarstwowe</t>
  </si>
  <si>
    <t>ustawienie słupków z rur stalowych dla znaków drogowych</t>
  </si>
  <si>
    <t>D.08.05.01</t>
  </si>
  <si>
    <t>Ścieki</t>
  </si>
  <si>
    <t>ustawienie oporników betonowych  12×25 cm na ławie betonowej z oporem</t>
  </si>
  <si>
    <t>D.03.01.02</t>
  </si>
  <si>
    <t>Przepusty stalowe z blachy falistej</t>
  </si>
  <si>
    <t>ułożenie przepustów z blachy stalowej o przekroju kołowym, Ø 80 cm</t>
  </si>
  <si>
    <t>wykonanie umocnienia obrukowaniem wylotów przepustów o przekroju kołowym, Ø 80 cm</t>
  </si>
  <si>
    <t>D.03.01.03</t>
  </si>
  <si>
    <t>Przepusty z PEHD</t>
  </si>
  <si>
    <t>ustawienie konstrukcji wsporczych dla tablic znaków drogowych &lt; 5 m2</t>
  </si>
  <si>
    <t>D.07.06.01A</t>
  </si>
  <si>
    <t>Ogrodzenia posesji</t>
  </si>
  <si>
    <t>wykonanie ogrodzeń posesji wraz z bramami i furtkami</t>
  </si>
  <si>
    <t xml:space="preserve">opracowanie szkicu przebiegu granic prawnych z ich stabilizacją w terenie </t>
  </si>
  <si>
    <t>---</t>
  </si>
  <si>
    <t>rozbiórka ogrodzeń</t>
  </si>
  <si>
    <t>rozbiórka istniejących przepustów betonowych o średnicy ø500</t>
  </si>
  <si>
    <t>rozbiórka istniejących wylotów (ścianek czołowych) przepustów o średnicy ø500</t>
  </si>
  <si>
    <t>rozbiórka wiat przystankowych</t>
  </si>
  <si>
    <t>D.06.03.01</t>
  </si>
  <si>
    <t>Umocnienie poboczy</t>
  </si>
  <si>
    <t>Umocnienie poboczy kruszywem łamanym gr. 15 cm</t>
  </si>
  <si>
    <t>D.06.04.01</t>
  </si>
  <si>
    <t>wykonanie podbudowy z kruszywa łamanego C90/3 0/31.5 stabilizowanego mechanicznie o grubości 15 cm</t>
  </si>
  <si>
    <t>Oczyszczenie, profilowanie i korekta istniejących rowów</t>
  </si>
  <si>
    <t>czyszczenie rowów z namułu, konserwacja bez profilowania skarp rowów drogowych</t>
  </si>
  <si>
    <t>czyszczenie z namułu przepustów rurowych o śr. do 60 cm (rów drogowy)</t>
  </si>
  <si>
    <t>D.10.10.08</t>
  </si>
  <si>
    <t>Wiaty przystankowe (autobusowe)</t>
  </si>
  <si>
    <t>D.08.02.01</t>
  </si>
  <si>
    <t>Chodnik z płyt betonowych</t>
  </si>
  <si>
    <t>chodniki z żółtych płyt wskaźnikowych 40x40x6 cm  "dotykowych" (z wypustkami)</t>
  </si>
  <si>
    <t>m2</t>
  </si>
  <si>
    <t>ustawienie wiaty przystankowej (3,0 x 1,5 m - obrys zadaszenia)</t>
  </si>
  <si>
    <t>wykonanie ścieku podchodnikowego</t>
  </si>
  <si>
    <t>powierzchnia przejazdów scieżek rowerowych przez jezdnie - masa cheomoutwardzalna ze strukturą w kolorze czerwonym</t>
  </si>
  <si>
    <t>wykonanie warstwy ścieralnej z betonu asfaltowego
AC 11S (KR1-3) o grub. 4 cm</t>
  </si>
  <si>
    <t>wykonanie warstwy wiążącej z betonu asfaltowego AC 16W o grubości 5 cm (KR1-3)</t>
  </si>
  <si>
    <t>wykonanie podbudowy z betonu asfaltowego AC 22P (KR3), grubość 7 cm</t>
  </si>
  <si>
    <t>wykonanie podbudowy z kruszywa łamanego C90/3 0/31.5 stabilizowanego mechanicznie o grubości 10 cm</t>
  </si>
  <si>
    <t>budowa przykanalików Ø 200 mm PP (lite)</t>
  </si>
  <si>
    <t>budowa kanałów deszczowych Ø 300 mm PP (lite)</t>
  </si>
  <si>
    <t>budowa kanałów deszczowych Ø 400 mm PP (lite)</t>
  </si>
  <si>
    <t>budowa kanałów deszczowych Ø 500 mm PP (lite)</t>
  </si>
  <si>
    <t>studnie połączeniowe/rewizyjne Ø 1000 mm</t>
  </si>
  <si>
    <t>Drenaż z rur perforowanych o średnicy Ø 200 mm w fabrycznej otulinie z geowłókniny</t>
  </si>
  <si>
    <t>usunięcie zadrzewień (obwody pni do 50 cm)</t>
  </si>
  <si>
    <t>rozbiórka nawierzchni bitumicznej o średniej grubości 15 cm wraz z podbudową</t>
  </si>
  <si>
    <t>umocnienie fragmentu rowu przy wylocie ścieku skarpowego</t>
  </si>
  <si>
    <t>karczowanie lasów</t>
  </si>
  <si>
    <t>studnie wpadowa o średnicy Ø 1200 mm z osadnikiem, jednostronne</t>
  </si>
  <si>
    <t>studnie wpadowa o średnicy Ø 1500 mm z osadnikiem, dwustronne</t>
  </si>
  <si>
    <t>ułożenie przepustów z PEHD o przekroju kołowym, Ø 50 cm</t>
  </si>
  <si>
    <t>wykonanie umocnienia obrukowaniem wylotów przepustów o przekroju kołowym, Ø 50 cm</t>
  </si>
  <si>
    <t xml:space="preserve">Nawierzchnia z betonowej kostki brukowej grub. 8 cm  na podsypce cementowo-piaskowej 1:4 grub. 3 cm (chodniki, opaska wzdłuż jezdni)    </t>
  </si>
  <si>
    <t>wykonanie nawierzchni zabruków kostki kamiennej gr 16 cm (15/17) -  na podsypce cem.-piaskowej gr. 5 cm</t>
  </si>
  <si>
    <t>wykonanie warstwy mrozoochronnej, grubości 10cm (chodniki i ścieżki rowerowe, opaska wzdłuż jezdni)</t>
  </si>
  <si>
    <t>D.04.06.01</t>
  </si>
  <si>
    <t>Podbudowa zasadnicza z mieszanki związanej cementem C8/10</t>
  </si>
  <si>
    <t>wykonanie podbudowy z miesznki związanej cementem C8/10 na pierścieniu ronda śr. grubości 23 cm</t>
  </si>
  <si>
    <t>wykonanie podbudowy z miesznki związanej cementem C8/10 na zatokach autobusowych grubości 18 cm</t>
  </si>
  <si>
    <t>D.05.03.04</t>
  </si>
  <si>
    <t>Nawierzchnia z betonu cementowego</t>
  </si>
  <si>
    <t>Znaki wraz z przymocowaniem do konstrukcji wsporczych lub słupków
tablice znaków - średnie</t>
  </si>
  <si>
    <t>Znaki  wraz z przymocowaniem do konstrukcji wsporczych lub słupków
tablice znaków - małe</t>
  </si>
  <si>
    <t>Tablice przeddrogowskazowe E-1 o powierzchni do 5m2 wraz z przymocowaniem do konstrukcji wsporczych</t>
  </si>
  <si>
    <t>Tablice drogowskazowe i miejscowości wraz z przymocowaniem do konstrukcji wsporczych lub słupków (E-2a, E-3, E-4, E-5a, E-17a, E-18a)</t>
  </si>
  <si>
    <t>tablice z nazwami ulic wg konwencji oznaczeń gminy Mszczonów wraz z przymocowaniem do lub słupków</t>
  </si>
  <si>
    <t>rozebranie istniejących nawierzchni gruntowych</t>
  </si>
  <si>
    <t>demontaż tarcz znaków drogowych (w tym tablice z nazwami ulic)</t>
  </si>
  <si>
    <t>Urządzenia bezpieczeństwa ruchu</t>
  </si>
  <si>
    <t>słupki przeszkodowe - znaki typu U-5a</t>
  </si>
  <si>
    <t>mechaniczne usunięcie humusu o średniej grubości 15 cm z odwozem na odkład</t>
  </si>
  <si>
    <t>wykonanie nawierzchni z betonu cementowego B35/45 gr. 22 cm na zatokach autobusowych (płyty dyblowane) wraz z warstwą poślizgową z geowłókniny</t>
  </si>
  <si>
    <t>przeniesienie punktów istniejącej osnowy geodezyjnej poza granicę robót ziemnych wraz z odtworzeniem wysokościowym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</si>
  <si>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</si>
  <si>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m</t>
    </r>
    <r>
      <rPr>
        <vertAlign val="superscript"/>
        <sz val="10"/>
        <rFont val="Arial"/>
        <family val="2"/>
        <charset val="238"/>
      </rPr>
      <t>3</t>
    </r>
  </si>
  <si>
    <r>
      <t>wykonanie podbudowy pomocniczej z mieszanki związanej spoiwem hydraulicznym C</t>
    </r>
    <r>
      <rPr>
        <vertAlign val="subscript"/>
        <sz val="10"/>
        <rFont val="Arial"/>
        <family val="2"/>
        <charset val="238"/>
      </rPr>
      <t>1.5/2</t>
    </r>
    <r>
      <rPr>
        <sz val="10"/>
        <rFont val="Arial"/>
        <family val="2"/>
        <charset val="238"/>
      </rPr>
      <t xml:space="preserve">, (kruszywo stabilizowane cementem) grubości 15cm (KR1, zjazdy) </t>
    </r>
  </si>
  <si>
    <r>
      <t>wykonanie podbudowy pomocniczej z mieszanki związanej spoiwem hydraulicznym C</t>
    </r>
    <r>
      <rPr>
        <vertAlign val="subscript"/>
        <sz val="10"/>
        <rFont val="Arial"/>
        <family val="2"/>
        <charset val="238"/>
      </rPr>
      <t>1.5/2</t>
    </r>
    <r>
      <rPr>
        <sz val="10"/>
        <rFont val="Arial"/>
        <family val="2"/>
        <charset val="238"/>
      </rPr>
      <t xml:space="preserve">, (kruszywo stabilizowane cementem) grubości 18cm (zatoki autobusowe) </t>
    </r>
  </si>
  <si>
    <r>
      <t>wykonanie podbudowy pomocniczej z mieszanki związanej spoiwem hydraulicznym C</t>
    </r>
    <r>
      <rPr>
        <vertAlign val="subscript"/>
        <sz val="10"/>
        <rFont val="Arial"/>
        <family val="2"/>
        <charset val="238"/>
      </rPr>
      <t>3/4</t>
    </r>
    <r>
      <rPr>
        <sz val="10"/>
        <rFont val="Arial"/>
        <family val="2"/>
        <charset val="238"/>
      </rPr>
      <t>, (kruszywo stabilizowane cementem) grubości 15cm (KR3)</t>
    </r>
  </si>
  <si>
    <t>usunięcie drzew o obwodzie pnia powyżej 200 cm</t>
  </si>
  <si>
    <t>rozebranie nawierzchni istniejących nawierzchni i zjazdów z płyt betonowych</t>
  </si>
  <si>
    <t>rozbiórka drogowych barier betonowych na dojeździe do wiaduktu</t>
  </si>
  <si>
    <t>studnia osadnikowa Ø 2000 mm</t>
  </si>
  <si>
    <t>wlot ze zbiornika retencyjnego do kolektora (Ø 300) z umocnieniem fragmentu zbiornika retencyjnego</t>
  </si>
  <si>
    <t>D.03.05.01</t>
  </si>
  <si>
    <t>Budowa zbiorników retencyjnych</t>
  </si>
  <si>
    <t xml:space="preserve">Budowa zbiornika retencyjnego ZR-1 Vcz 341 m3 </t>
  </si>
  <si>
    <t>Budowa zbiornika retencyjnego ZR-2 Vcz 287 m4</t>
  </si>
  <si>
    <t>D.07.05.01</t>
  </si>
  <si>
    <t>Ustawienie drogowych barier ochronnych stalowych</t>
  </si>
  <si>
    <t>D.07.06.01</t>
  </si>
  <si>
    <t>Ogrodzenia zbiornika retencyjnego</t>
  </si>
  <si>
    <t>wykonanie ogrodzenia zbiornika retencyjnego</t>
  </si>
  <si>
    <t>wykonanie bramy</t>
  </si>
  <si>
    <t>D.07.06.02</t>
  </si>
  <si>
    <t>Urządzenia zabezpieczające ruch pieszych i rowerzystów</t>
  </si>
  <si>
    <t>balustrada U-11a (110 cm)</t>
  </si>
  <si>
    <t>balustrada U-11a (120 cm)</t>
  </si>
  <si>
    <t>usunięcie karpin</t>
  </si>
  <si>
    <t>mechaniczne usunięcie humusu o średniej grubości 30 - 40 cm</t>
  </si>
  <si>
    <t xml:space="preserve">Budowa zbiornika retencyjnego ZB-2 Vcz 192 m3 </t>
  </si>
  <si>
    <t>U.38.01.01</t>
  </si>
  <si>
    <t>D.05.03.11</t>
  </si>
  <si>
    <t>Frezowanie nawierzchni bitumicznej na zimno</t>
  </si>
  <si>
    <t>frezowanie istniejącej nawierzchni bitumicznej na średnią głębokość
0 - 4 cm</t>
  </si>
  <si>
    <t xml:space="preserve">Nawierzchnia z betonowej kostki brukowej grub. 8 cm  na podsypce cementowo-piaskowej 1:4 grub. 4 cm (zjazdy, wyspy kanalizujące)    </t>
  </si>
  <si>
    <t>D.05.03.26A</t>
  </si>
  <si>
    <t>Zabezpieczenie nawierzchni przed spękaniami geosiatką</t>
  </si>
  <si>
    <t>Zabezpieczenie nawierzchni przed spękaniami siatką z włókien szklanych i węglowych powlekaną polimeroasfaltem</t>
  </si>
  <si>
    <t>umocnienie rowu drogowego prefabrykowanymi płytami betonowymi typu ECO wymiarach 60x40x10 na podsypce piaskowej gr. 10 cm</t>
  </si>
  <si>
    <t>ustawienie barier tymczasowych U-14e</t>
  </si>
  <si>
    <t>wylot kolektora Ø 300  (wkd-3, wkd-10)</t>
  </si>
  <si>
    <t>wyloty kolektorów Ø 300 z umocnieniem fragmentu zbiornika retencyjnego</t>
  </si>
  <si>
    <t>wylot kolektora Ø 400 do rowu drogowego (wkd-1, wkd-6, wkd-7)</t>
  </si>
  <si>
    <t>wylot kolektora Ø 400 (wkd-4) z umocnieniem fragmentu rowu drogowego</t>
  </si>
  <si>
    <t>wylot kolektora  Ø 400 (wkd-5, wkd-8) z umocnieniem fragmentu zbiornika retencyjnego</t>
  </si>
  <si>
    <t>wylot kolektora Ø 500 (wkd-2) z umocnieniem fragmentu zbiornika retencyjnego</t>
  </si>
  <si>
    <r>
      <t>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 CE"/>
        <charset val="238"/>
      </rPr>
      <t/>
    </r>
  </si>
  <si>
    <t>Cena jedn. [PLN]</t>
  </si>
  <si>
    <t>Wartość [PLN]</t>
  </si>
  <si>
    <t>D-M.00.00.00</t>
  </si>
  <si>
    <t>WYMAGANIA OGÓLNE</t>
  </si>
  <si>
    <t>Koszt dostosowania się do wymagań warunków umowy i wymagań ogólnych zawartych w D-M-00.00.00 (w tym m.in. koszt zaplecza budowy - zorganizowanie i utrzymanie)</t>
  </si>
  <si>
    <t>-</t>
  </si>
  <si>
    <t>Wykonanie projektów, rysunków roboczych i inne roboty zgodnie z Rozdziałem 1.5.2.1.  Wymagań Ogólnych (D-M.00.00.00)</t>
  </si>
  <si>
    <t>Koszty dodatkowe zgodnie z Rozdziałem 9.4. Wymagań Ogólnych (D-M.00.00.00)</t>
  </si>
  <si>
    <t>Wykonanie i dostarczenie 4 kompletów geodezyjnej dokumentacji powykonawczej oraz mapy zasadniczej</t>
  </si>
  <si>
    <t>Koszty związane z wyłączeniami urządzeń kolejowych oraz nadzoru PKP nad robotami</t>
  </si>
  <si>
    <t>Koszty nadzoru inwestorskiego</t>
  </si>
  <si>
    <t>Koszty nadzoru autorskiego</t>
  </si>
  <si>
    <t>UTRZYMANIE I BEZPIECZEŃSTWO RUCHU</t>
  </si>
  <si>
    <t>Wykonanie projektu organizacji ruchu wraz z konstrukcją tymczasowych objazdów wraz z instalacją wszystkich niezbędnych urządzeń bezpieczeństwa i kontroli ruchu</t>
  </si>
  <si>
    <t>Utrzymanie wszystkich niezbędnych urządzeń bezpieczeństwa i kontroli ruchu w trakcie całego okresu budowy</t>
  </si>
  <si>
    <t>Usunięcie po zakończeniu robót tymczasowych objazdów, wszystkich niezbędnych urządzeń bezpieczeństwa i kontroli ruchu</t>
  </si>
  <si>
    <t>Dostarczenie, zainstalowanie, utrzymanie (w czasie trwania budowy i 6 miesięcy po zakończeniu robót) i demontaż tablic informacyjnych</t>
  </si>
  <si>
    <t>Inwentaryzacja stanu dróg dla dowozu materiałów oraz stanu budynków przylegających do inwestycji</t>
  </si>
  <si>
    <t>W SUMIE (NETTO):</t>
  </si>
  <si>
    <t>Rozbudowa drogi powiatowej nr 4715W
odcinek: Wręcza - Mszczonów</t>
  </si>
  <si>
    <t>podcięcie koron - odcinki wzdłuż wycinanych lasów</t>
  </si>
  <si>
    <t>wykonanie ścieku skarpowego do rowu drogowego</t>
  </si>
  <si>
    <t>wykonanie ścieku skarpowego do rzeki Okrzeszy z bruku 13-16 cm na betonie klasy C16/20 gr.10 cm i podsypce cem. Piaskowej 1:4 gr 5cm</t>
  </si>
  <si>
    <t>przesadzenie drzew</t>
  </si>
  <si>
    <t>Lp.</t>
  </si>
  <si>
    <t>Nr Specyfikacji Technicznej i Kod CPV</t>
  </si>
  <si>
    <t>Wyszczególnienie elementów rozliczeniowych</t>
  </si>
  <si>
    <t>Jedn.</t>
  </si>
  <si>
    <t>Cena jedn. [PLN] *)</t>
  </si>
  <si>
    <t>Wartość             [PLN] *)</t>
  </si>
  <si>
    <t>1</t>
  </si>
  <si>
    <t>2</t>
  </si>
  <si>
    <t>3</t>
  </si>
  <si>
    <t>4</t>
  </si>
  <si>
    <t>5</t>
  </si>
  <si>
    <t>6</t>
  </si>
  <si>
    <t>7</t>
  </si>
  <si>
    <t>D.01.00.00 45111000-8</t>
  </si>
  <si>
    <t>Odtworzenie (wyznaczenie) trasy i punktów wysokościowych</t>
  </si>
  <si>
    <t>D.01.01.02</t>
  </si>
  <si>
    <t>Wyznaczenie obiektów inżynierskich</t>
  </si>
  <si>
    <t>obiekt</t>
  </si>
  <si>
    <t>M.11.00.00 45111000-8 45221000-2</t>
  </si>
  <si>
    <t>FUNDAMENTOWANIE</t>
  </si>
  <si>
    <t>M.11.01.00</t>
  </si>
  <si>
    <t>Roboty ziemne pod fundamenty</t>
  </si>
  <si>
    <t>M.11.01.01</t>
  </si>
  <si>
    <t>Wykopy pod fundamenty w gruncie nieskalistym wraz z zabezpieczeniem</t>
  </si>
  <si>
    <t>m3</t>
  </si>
  <si>
    <t xml:space="preserve"> - ścianka szczelna z grodzic typu G62 (Wx=1600 cm3) dla obudowy wykopów - wyciągana</t>
  </si>
  <si>
    <t>M.11.01.04</t>
  </si>
  <si>
    <t>M.11.03.00</t>
  </si>
  <si>
    <t xml:space="preserve"> Pale fundamentowe wielkośrednicowe</t>
  </si>
  <si>
    <t>M.11.05.02</t>
  </si>
  <si>
    <t>x</t>
  </si>
  <si>
    <t>M.11.05.06</t>
  </si>
  <si>
    <t>kpl</t>
  </si>
  <si>
    <t>M.12.00.00 45221000-2</t>
  </si>
  <si>
    <t>ZBROJENIE</t>
  </si>
  <si>
    <t>M.12.01.00</t>
  </si>
  <si>
    <t>Stal zbrojeniowa</t>
  </si>
  <si>
    <t>M.12.01.02</t>
  </si>
  <si>
    <t>Zbrojenie betonu stalą klasy A-IIIN</t>
  </si>
  <si>
    <t>kg</t>
  </si>
  <si>
    <t xml:space="preserve"> - fundamenty</t>
  </si>
  <si>
    <t xml:space="preserve"> - przyczółki</t>
  </si>
  <si>
    <t xml:space="preserve"> - płyta pomostu           </t>
  </si>
  <si>
    <t xml:space="preserve"> - kapy chodnikowe</t>
  </si>
  <si>
    <t xml:space="preserve"> - płyty przejściowe</t>
  </si>
  <si>
    <t xml:space="preserve"> - kotwa talerzowa (masa ok. 5,5 kg)</t>
  </si>
  <si>
    <t>szt</t>
  </si>
  <si>
    <t>M.13.00.00 45221000-2</t>
  </si>
  <si>
    <t>BETON</t>
  </si>
  <si>
    <t>M.13.01.00</t>
  </si>
  <si>
    <t>Beton konstrukcyjny</t>
  </si>
  <si>
    <t>M.13.01.01</t>
  </si>
  <si>
    <t xml:space="preserve">Beton fundamentów w deskowaniu (beton C30/37)  </t>
  </si>
  <si>
    <t>M.13.01.04</t>
  </si>
  <si>
    <t xml:space="preserve"> - beton C30/37, przyczółki</t>
  </si>
  <si>
    <t>M.13.01.05</t>
  </si>
  <si>
    <t>M.13.01.07</t>
  </si>
  <si>
    <t xml:space="preserve">Beton kap chodnikowych (C30/37)  </t>
  </si>
  <si>
    <t>- kapy chodnikowe na obiekcie</t>
  </si>
  <si>
    <t>- kapy chodnikowe na ścianach oporowych z gruntu zbrojonego</t>
  </si>
  <si>
    <t>M.13.01.08</t>
  </si>
  <si>
    <t xml:space="preserve">Beton płyt przejściowych (C30/37)  </t>
  </si>
  <si>
    <t>M.13.02.00</t>
  </si>
  <si>
    <t>Beton niekonstrukcyjny</t>
  </si>
  <si>
    <t>M.13.02.01</t>
  </si>
  <si>
    <t>Beton klasy &lt; C20/25 w deskowanu</t>
  </si>
  <si>
    <t>M.13.03.00</t>
  </si>
  <si>
    <t>Prefabrykaty betonowe</t>
  </si>
  <si>
    <t>M.13.03.01</t>
  </si>
  <si>
    <t>Montaż prefabrykowanych desek gzymsowych bxh = 1,0x0,7m</t>
  </si>
  <si>
    <t>M.14.00.00</t>
  </si>
  <si>
    <t>KONSTRUKCJE STALOWE</t>
  </si>
  <si>
    <t>M.14.01.00</t>
  </si>
  <si>
    <t>Konstrukcje stalowe</t>
  </si>
  <si>
    <t>M.14.01.02</t>
  </si>
  <si>
    <t>Konstrukcje stalowe ze stali S355</t>
  </si>
  <si>
    <t>- wykonanie i montaż konstrukcji stalowej wiaduktu</t>
  </si>
  <si>
    <t>Mg</t>
  </si>
  <si>
    <t>M.14.01.04</t>
  </si>
  <si>
    <t>Elementy stalowe ustroju niosącego - łączniki zespolenia</t>
  </si>
  <si>
    <t>M.14.02.00</t>
  </si>
  <si>
    <t>Zabezpieczenie konstrukcji stalowych</t>
  </si>
  <si>
    <t>M.14.02.01</t>
  </si>
  <si>
    <t>Pokrywanie konstrukcji stalowych powłokami malarskimi</t>
  </si>
  <si>
    <t>- wykonanie powłok malarskich na powierzchniach niemetalizowanych o łącznej grubości w stanie suchym 240 mm</t>
  </si>
  <si>
    <t>- wykonanie warstwy sczepnej na powierzchniach stykających się z betonem o grubości 40 mm</t>
  </si>
  <si>
    <t>M.15.00.00 45221000-2</t>
  </si>
  <si>
    <t>IZOLACJA I NAWIERZCHNIA</t>
  </si>
  <si>
    <t>M.15.01.00</t>
  </si>
  <si>
    <t>Izolacja cienka</t>
  </si>
  <si>
    <t>M.15.01.02</t>
  </si>
  <si>
    <t>Powłokowe hydroizolacje na powierzchniach betonowych stykających się z gruntem wykonywane na zimno</t>
  </si>
  <si>
    <t>M.15.02.00</t>
  </si>
  <si>
    <t>Izolacja gruba</t>
  </si>
  <si>
    <t>M.15.02.03</t>
  </si>
  <si>
    <t>M.15.03.00</t>
  </si>
  <si>
    <t>Nawierzchnie bitumiczne</t>
  </si>
  <si>
    <t>M.15.03.01</t>
  </si>
  <si>
    <t>Nawierzchnia (warstwa wiążąca 5 cm)</t>
  </si>
  <si>
    <t>M.15.03.03</t>
  </si>
  <si>
    <t>Nawierzchnia (warstwa ścieralna grubości 4,5 cm)</t>
  </si>
  <si>
    <t>M.15.04.00</t>
  </si>
  <si>
    <t>Nawierzchnie chodników</t>
  </si>
  <si>
    <t>M.15.04.01</t>
  </si>
  <si>
    <t>M.16.00.00 45221000-2</t>
  </si>
  <si>
    <t>ODWODNIENIE</t>
  </si>
  <si>
    <t>M.16.01.00</t>
  </si>
  <si>
    <t>Odwodnienie obiektów mostowych</t>
  </si>
  <si>
    <t>M.16.01.01</t>
  </si>
  <si>
    <t>Wpusty mostowe (średnica odpływu 150 mm)</t>
  </si>
  <si>
    <t>M.16.01.02</t>
  </si>
  <si>
    <t>Rury odwadniające</t>
  </si>
  <si>
    <t>M.16.01.03</t>
  </si>
  <si>
    <t>Odwodnienie izolacji płyty pomostu</t>
  </si>
  <si>
    <t>M.16.01.04</t>
  </si>
  <si>
    <t>Ściek przykrawężnikowy</t>
  </si>
  <si>
    <t xml:space="preserve"> - z asfaltu twardolanego</t>
  </si>
  <si>
    <t>M.18.00.00 45221000-2</t>
  </si>
  <si>
    <t>URZĄDZENIA DYLATACYJNE</t>
  </si>
  <si>
    <t>M.18.01.00</t>
  </si>
  <si>
    <t>Urządzenia dylatacyjne obiektów mostowych</t>
  </si>
  <si>
    <t>M.18.01.01</t>
  </si>
  <si>
    <t>Urządzenia dylatacyjne szczelne jednomodułowe</t>
  </si>
  <si>
    <t>M.18.03.01</t>
  </si>
  <si>
    <t>Zabezpieczenie szczelin dylatacyjnych</t>
  </si>
  <si>
    <t>- wypełnienie szczeliny dylatacyjnej pionowej</t>
  </si>
  <si>
    <t>M.19.00.00 45221000-2</t>
  </si>
  <si>
    <t>ELEMENTY ZABEZPIECZAJĄCE</t>
  </si>
  <si>
    <t>M.19.01.00</t>
  </si>
  <si>
    <t>Elementy zabezpieczające obiektów mostowych</t>
  </si>
  <si>
    <t>M.19.01.01</t>
  </si>
  <si>
    <t>- krawężnik mostowy 20x20 cm kotwiony</t>
  </si>
  <si>
    <t>M.19.01.02</t>
  </si>
  <si>
    <t>Bariery ochronne na obiektach mostowych</t>
  </si>
  <si>
    <t>- bariery ochronne stalowe o parametrach H2W4</t>
  </si>
  <si>
    <t>M.19.01.04</t>
  </si>
  <si>
    <t>Balustrady na obiektach mostowych</t>
  </si>
  <si>
    <t xml:space="preserve"> - osadzenie kotew wklejanych M12, l=150 mm</t>
  </si>
  <si>
    <t>M.19.01.06</t>
  </si>
  <si>
    <t>Osłony przeciwporażeniowe</t>
  </si>
  <si>
    <t xml:space="preserve"> - osłona przeciwporażeniowa stalowa H=2,1m</t>
  </si>
  <si>
    <t>M.19.01.10</t>
  </si>
  <si>
    <t>Wykonanie uszynienia obiektu</t>
  </si>
  <si>
    <t>M.20.00.00 45221000-2</t>
  </si>
  <si>
    <t xml:space="preserve"> INNE ROBOTY MOSTOWE</t>
  </si>
  <si>
    <t>M.20.01.00</t>
  </si>
  <si>
    <t>Roboty przyobiektowe</t>
  </si>
  <si>
    <t>M.20.01.02</t>
  </si>
  <si>
    <t>Warstwa filtracyjna za przyczółkami i ścianami oporowymi</t>
  </si>
  <si>
    <t xml:space="preserve"> - osłonięcie ścian geomembraną</t>
  </si>
  <si>
    <t>M.20.01.04</t>
  </si>
  <si>
    <t>Instalacja urządzeń obcych</t>
  </si>
  <si>
    <t>- montaż przepustów rurowych dla przepuszczenia odwodnienia i drenażu</t>
  </si>
  <si>
    <t xml:space="preserve"> - przepust rurowy ϕ 193,7/5,0</t>
  </si>
  <si>
    <t>- montaż elementów ślizgowych na oparciu płyt przejściowych na przyczółkach</t>
  </si>
  <si>
    <t>- montaż zakotwień słupów latarni</t>
  </si>
  <si>
    <t xml:space="preserve"> - wykonanie i osadzenie marek stalowych do zamocowania latarni</t>
  </si>
  <si>
    <t>- montaż rur osłonowych zasilania latarni</t>
  </si>
  <si>
    <t>M.20.01.05</t>
  </si>
  <si>
    <t>Umocnienie nasypów i stożków przy obiektach</t>
  </si>
  <si>
    <t xml:space="preserve"> - umocnienie drobnowymiarowymi elementami betonowymi</t>
  </si>
  <si>
    <t xml:space="preserve"> - wykonanie podwaliny z betonu klasy C16/20</t>
  </si>
  <si>
    <t>M.20.01.06</t>
  </si>
  <si>
    <t>Schody skarpowe</t>
  </si>
  <si>
    <t xml:space="preserve"> - wykonanie prefabrykowanych schodów dla obsługi z poręcza na ścianie przyczółka</t>
  </si>
  <si>
    <t>M.20.02.00</t>
  </si>
  <si>
    <t>Roboty zabezpieczające i wykończeniowe</t>
  </si>
  <si>
    <t>M.20.02.04</t>
  </si>
  <si>
    <t>M.20.02.08</t>
  </si>
  <si>
    <t>M.20.02.14</t>
  </si>
  <si>
    <t>Punkty pomiarowo - kontrolne na drogowych obiektach inżynierskich</t>
  </si>
  <si>
    <t xml:space="preserve"> - stabilizacja punktów pomiarowych (reperów) w otoczeniu obiektu</t>
  </si>
  <si>
    <t xml:space="preserve"> - osadzenie na obiekcie znaków pomiarowych</t>
  </si>
  <si>
    <t>M.20.10.00</t>
  </si>
  <si>
    <t>M.20.10.01</t>
  </si>
  <si>
    <t>Próbne obciążenia obiektu</t>
  </si>
  <si>
    <t>M.20.21.00</t>
  </si>
  <si>
    <t>Roboty rozbiórkowe</t>
  </si>
  <si>
    <t>M.20.21.01</t>
  </si>
  <si>
    <t>Rozbiórka konstrukcji betonowych i żelbetowych</t>
  </si>
  <si>
    <t>- rozbiórka ław fundamentowych</t>
  </si>
  <si>
    <t>- rozbiórka podpór</t>
  </si>
  <si>
    <t>- rozbiórka belek prafabrykowanych typu "PI"</t>
  </si>
  <si>
    <t>- rozbiórka płyty pomostu</t>
  </si>
  <si>
    <t>- rozbiórka kap chodnikowych</t>
  </si>
  <si>
    <t>- rozbiórka krawężników betonowych</t>
  </si>
  <si>
    <t>M.20.21.03</t>
  </si>
  <si>
    <t>- rozbiórka nawierzchni bitumicznej na jezdni</t>
  </si>
  <si>
    <t>- rozbiórka izolacji płyty pomostu</t>
  </si>
  <si>
    <t>M.20.21.05</t>
  </si>
  <si>
    <t>Rozbiórka elementów wyposażenia i bezpieczeństwa ruchu</t>
  </si>
  <si>
    <t>- rozbiórka balustrad stalowych</t>
  </si>
  <si>
    <t>- rozbiórka łożysk</t>
  </si>
  <si>
    <t>- rozbiórka dylatacji</t>
  </si>
  <si>
    <t>- rozbiórka umocnienia skarp dyblami</t>
  </si>
  <si>
    <t>- rozbiórka ścieków skarpowych</t>
  </si>
  <si>
    <t>- rozbiórka schodów terenowych</t>
  </si>
  <si>
    <t>Roboty ziemne</t>
  </si>
  <si>
    <t>D-02.03.01</t>
  </si>
  <si>
    <t>Ulepszone podłoże z mieszanki niezwiązanej stabilizowanej georusztem</t>
  </si>
  <si>
    <t>1.1</t>
  </si>
  <si>
    <t>mieszanka niezwiązana C50/30 0/31,5 gr. 2x25cm</t>
  </si>
  <si>
    <t>1.2</t>
  </si>
  <si>
    <t>georuszt trójosiowy typ 1 z zakładami</t>
  </si>
  <si>
    <t>georuszt trójosiowy typ 2 z zakładami</t>
  </si>
  <si>
    <t>M-22.01.01</t>
  </si>
  <si>
    <t>Konstrukcje oporowe z gruntu zbrojonego</t>
  </si>
  <si>
    <t>oblicowanie z bloczków drobnowymiarowych gr.22cm</t>
  </si>
  <si>
    <t>georuszt jednokierunkowy z HDPE typ RE510</t>
  </si>
  <si>
    <t>georuszt jednokierunkowy z HDPE typ RE520</t>
  </si>
  <si>
    <t>georuszt jednokierunkowy z HDPE typ RE540</t>
  </si>
  <si>
    <t>georuszt jednokierunkowy z HDPE typ RE560</t>
  </si>
  <si>
    <t>elementy łączące bloczek z oblicowaniem z HDPE</t>
  </si>
  <si>
    <t>element łączący georuszty</t>
  </si>
  <si>
    <t>fundamenty C25/30 pod oblicowanie 0,25x0,50m</t>
  </si>
  <si>
    <t>beton podbudowy pod oblicowanie C12/15 0,1x0,7m</t>
  </si>
  <si>
    <t>umocnienie terenu przy murze o szer. 0,5m</t>
  </si>
  <si>
    <t>warstwa drenażowa przy oblicowaniu szer. 0,3m</t>
  </si>
  <si>
    <t>warstwa z foli pod rurą drenażową szer. 0,6m</t>
  </si>
  <si>
    <t xml:space="preserve">rurki drenarskie f110mm perforowane </t>
  </si>
  <si>
    <t>rurki odprowadzające f50mm HDPE</t>
  </si>
  <si>
    <t>trójniki f110 do f50</t>
  </si>
  <si>
    <t>grunt zasypowy</t>
  </si>
  <si>
    <t>Numer ST</t>
  </si>
  <si>
    <t>Wartość                         (PLN)</t>
  </si>
  <si>
    <t>PRZEBUDOWA I BUDOWA SIECI ELEKTROENERGETYCZNYCH</t>
  </si>
  <si>
    <t>Sieci energetyczne nn - demontaże</t>
  </si>
  <si>
    <t>1 d.1</t>
  </si>
  <si>
    <t>Założenie lub wyjęcie wkładki topikowej w.mocy - wyjęcie</t>
  </si>
  <si>
    <t>2 d.1</t>
  </si>
  <si>
    <t>Odłączenie kabli o przekroju żył do 120 mm2 w złączach kablowych - 4x120 mm2</t>
  </si>
  <si>
    <t>3 d.1</t>
  </si>
  <si>
    <t>Odłączenie kabli o przekroju żył do 50 mm2 - YAKXS 4x35mm2</t>
  </si>
  <si>
    <t>4 d.1</t>
  </si>
  <si>
    <t>Odłączenie kabli o przekroju żył do 50 mm2 - YAKXS 4x35mm2  ze słupa</t>
  </si>
  <si>
    <t>5 d.1</t>
  </si>
  <si>
    <t>Ustalenie przebiegu trasy kabla o długości do 500 m - do demontażu</t>
  </si>
  <si>
    <t>odc</t>
  </si>
  <si>
    <t>6 d.1</t>
  </si>
  <si>
    <t>Demontaż kabli wielożyłowych o masie 1.0-2.0 kg/m układanych w złączach - YAKXS 4x120mm2</t>
  </si>
  <si>
    <t>7 d.1</t>
  </si>
  <si>
    <t>Demontaż kabli wielożyłowych o masie do 2.0 kg/m układanych w gruncie kat. III-IV - YAKXS 4x120m2</t>
  </si>
  <si>
    <t>8 d.1</t>
  </si>
  <si>
    <t>Demontaż kabli wielożyłowych o masie 0.5-1.0 kg/m układanych - na słupie YAKXS 4x35mm2  Rg x 1,03</t>
  </si>
  <si>
    <t>9 d.1</t>
  </si>
  <si>
    <t>Demontaż kabli wielożyłowych o masie 0.5-1.0 kg/m układanych w budynkach i budowlach - YAKXS 4x35mm2 ze zącza</t>
  </si>
  <si>
    <t>10 d.1</t>
  </si>
  <si>
    <t>Demontaż kabli wielożyłowych o masie do 2.0 kg/m układanych w gruncie kat. III-IV - YAKXS 4x35mm2</t>
  </si>
  <si>
    <t>11 d.1</t>
  </si>
  <si>
    <t>Demontaż złączy kablowych potrójnych</t>
  </si>
  <si>
    <t>12 d.1</t>
  </si>
  <si>
    <t>Demontaż złączy kablowych podwójnych</t>
  </si>
  <si>
    <t>13 d.1</t>
  </si>
  <si>
    <t>Demontaż złączy kablowych pojedynczych</t>
  </si>
  <si>
    <t>14 d.1</t>
  </si>
  <si>
    <t>Transport wewnętrzny przewodów,izolatorów,osprzętu i drewna na odległość do 20.0 km - do RE Żyrardów</t>
  </si>
  <si>
    <t>t</t>
  </si>
  <si>
    <t>Razem dział: Sieci energetyczne nn - demontaże</t>
  </si>
  <si>
    <t>Linia napowietrzna NN 0,4kV i przyłącza- modernizacja</t>
  </si>
  <si>
    <t>15 d.2</t>
  </si>
  <si>
    <t>Demontaż przewodów nieizolowanych linii NN o przekroju do 95 mm2 z przeznaczeniem na złom - AL 50 i AL 25</t>
  </si>
  <si>
    <t>km/1 przew.</t>
  </si>
  <si>
    <t>16 d.2</t>
  </si>
  <si>
    <t>Demontaż przyłączy napowietrznych z przewodów nieizolowanych z udziałem podnośnika samochodowego - 4 x AL 25  kpl. 3</t>
  </si>
  <si>
    <t>przew.</t>
  </si>
  <si>
    <t>17 d.2</t>
  </si>
  <si>
    <t>Demontaż przyłączy napowietrznych z przewodów izolowanych typu AsXSn lub podobnych o przekroju do 4x10 mm2 z udziałem podnośnika samochodowego - dem. jednostronny na czas wymiany słupów AsXSn 4x25mm2 x 6  i   AsXSn 2x25m x 1</t>
  </si>
  <si>
    <t>18 d.2</t>
  </si>
  <si>
    <t>Demontaż opraw oświetlenia zewnętrznego na trzpieniu słupa lub wysięgniku</t>
  </si>
  <si>
    <t>19 d.2</t>
  </si>
  <si>
    <t>Demontaż wysięgników rurowych o ciężarze do 30 kg mocowanych na słupie</t>
  </si>
  <si>
    <t>20 d.2</t>
  </si>
  <si>
    <t>Demontaż skrzynek rozdzielczych o masie 10-30 kg - SON</t>
  </si>
  <si>
    <t>21 d.2</t>
  </si>
  <si>
    <t>Demontaż słupów żelbetowych linii NN pojedynczych z ustojami</t>
  </si>
  <si>
    <t>22 d.2</t>
  </si>
  <si>
    <t>Demontaż słupów żelbetowych linii NN bliźniaczych</t>
  </si>
  <si>
    <t>23 d.2</t>
  </si>
  <si>
    <t>Demontaż słupów żelbetowych linii NN rozkracznych z podporą</t>
  </si>
  <si>
    <t>24 d.2</t>
  </si>
  <si>
    <t>Montaż i stawianie słupów linii napowietrznej nn z żerdzi wirowanych - pojedynczy o długości do 10.5 m - E-10,5/10</t>
  </si>
  <si>
    <t>słup</t>
  </si>
  <si>
    <t>25 d.2</t>
  </si>
  <si>
    <t>Montaż i stawianie słupów linii napowietrznej nn z żerdzi wirowanych - pojedynczy o długości do 10.5 m - E10,5/4,3</t>
  </si>
  <si>
    <t>26 d.2</t>
  </si>
  <si>
    <t>Montaż i stawianie słupów linii napowietrznej nn z żerdzi wirowanych - pojedynczy o długości do 10.5 m - EM 10,5/25</t>
  </si>
  <si>
    <t>27 d.2</t>
  </si>
  <si>
    <t>Montaż i stawianie słupów linii napowietrznej nn z żerdzi wirowanych - hak wieszakowy SOT 21</t>
  </si>
  <si>
    <t>28 d.2</t>
  </si>
  <si>
    <t>Montaż i stawianie słupów linii napowietrznej nn z żerdzi wirowanych - hak wieszakowy SOT 21.1</t>
  </si>
  <si>
    <t>29 d.2</t>
  </si>
  <si>
    <t>Montaż i stawianie słupów linii napowietrznej nn z żerdzi wirowanych - hak wieszakowy SOT 21.2</t>
  </si>
  <si>
    <t>30 d.2</t>
  </si>
  <si>
    <t>Montaż i stawianie słupów linii napowietrznej nn z żerdzi wirowanych - hak PD 2.2</t>
  </si>
  <si>
    <t>31 d.2</t>
  </si>
  <si>
    <t>Montaż i stawianie słupów linii napowietrznej nn z żerdzi wirowanych - hak wieszakowy mocowany taśmą SOT 29</t>
  </si>
  <si>
    <t>32 d.2</t>
  </si>
  <si>
    <t>Montaż konstrukcji stalowych i osprzętu linii napowietrznej nn - konstrukcja ALKM-2/263 dla izolatora S115</t>
  </si>
  <si>
    <t>33 d.2</t>
  </si>
  <si>
    <t>Montaż konstrukcji stalowych i osprzętu linii napowietrznej nn - konstrukcja ALKM-1/263 dla izolatora S80</t>
  </si>
  <si>
    <t>34 d.2</t>
  </si>
  <si>
    <t>Montaż przewodów izolowanych linii napowietrznej nn typu AsXSn 4x70 mm2</t>
  </si>
  <si>
    <t>km przew.</t>
  </si>
  <si>
    <t>35 d.2</t>
  </si>
  <si>
    <t>Montaż ogranicznika przepięć w liniach napowietrznych nn z przewodów izolowanych- ASA 500-10BO+D+K</t>
  </si>
  <si>
    <t>36 d.2</t>
  </si>
  <si>
    <t>Montaż w liniach napowietrznych nn z przewodów izolowanych - zestawu do zakładania uziemniaczy ST 208</t>
  </si>
  <si>
    <t>37 d.2</t>
  </si>
  <si>
    <t>Montaż - przewód uziemiający FeZn 25x4 na słupie</t>
  </si>
  <si>
    <t>38 d.2</t>
  </si>
  <si>
    <t>Złącza kontrolne w instalacji odgromowej lub przewodach wyrównawczych - połączenie pręt-płaskownik</t>
  </si>
  <si>
    <t>39 d.2</t>
  </si>
  <si>
    <t>Montaż uziomów lub przewodów uziemiających w gruncie kat.III - FeZn 25x4</t>
  </si>
  <si>
    <t>40 d.2</t>
  </si>
  <si>
    <t>Mechaniczne pogrążanie uziomów pionowych prętowych w gruncie kat III - DFeZn fi 18   dł. 10    - 8kpl.</t>
  </si>
  <si>
    <t>41 d.2</t>
  </si>
  <si>
    <t>Pomiar rezystancji uziemienia słupa linii elektroenergetycznej</t>
  </si>
  <si>
    <t>42 d.2</t>
  </si>
  <si>
    <t>Montaż przyłączy z przewodami typu AsXSn 4x25 mm2 dla linii niskiego napięcia z udziałem podnośnika samochodowego (odcinek linii do 300 m) - dł. 15m, 12m, 13m</t>
  </si>
  <si>
    <t>43 d.2</t>
  </si>
  <si>
    <t>Montaż przyłączy z przewodami typu AsXSn 4x25 mm2 dla linii niskiego napięcia z udziałem podnośnika samochodowego (odcinek linii do 300 m) - jednostronny (przyłącze odłączone na czas wymiany słupów)</t>
  </si>
  <si>
    <t>44 d.2</t>
  </si>
  <si>
    <t>Montaż przyłączy z przewodami typu AsXSn 2x25 mm2 dla linii niskiego napięcia z udziałem podnośnika samochodowego (odcinek linii do 300 m) -  jednostronny (przyłącze odłączone na czas wymiany słupa)</t>
  </si>
  <si>
    <t>45 d.2</t>
  </si>
  <si>
    <t>Transport wewnętrzny prefabrykatów żelbetowych na odległość do 20.0 km - do RE Żyrardów</t>
  </si>
  <si>
    <t>Razem dział: Linia napowietrzna NN 0,4kV i przyłącza- modernizacja</t>
  </si>
  <si>
    <t>Montaż złączy kablowych</t>
  </si>
  <si>
    <t>46 d.3</t>
  </si>
  <si>
    <t>Urządzenia rozdzielcze (zestawy) o masie do 20 kg na fundamencie prefabrykowanym - ZK-3 wg schematu i wytycznych PGE + 1 x wkładka wpuszczana LOB Master Key do ZK</t>
  </si>
  <si>
    <t>47 d.3</t>
  </si>
  <si>
    <t>Urządzenia rozdzielcze (zestawy) o masie do 20 kg na fundamencie prefabrykowanym - złącze ZK-1+SL-1 wg schematu i wytycznych PGE + 1 x wkładka wpuszczana LOB Master Key do ZK + 1 x wkładka wpuszczana LOB Master Key do SL</t>
  </si>
  <si>
    <t>48 d.3</t>
  </si>
  <si>
    <t>Urządzenia rozdzielcze (zestawy) o masie do 20 kg na fundamencie prefabrykowanym - ZK-2+SL-1 wg schematu i wytycznych PGE + 1 x wkładka wpuszczana LOB Master Key do ZK + 1 x wkładka wpuszczana LOB Master Key do SL</t>
  </si>
  <si>
    <t>49 d.3</t>
  </si>
  <si>
    <t>Urządzenia rozdzielcze (zestawy) o masie ponad 20 kg na fundamencie prefabrykowanym - ZK-3+SL-1 wg schematu i wytycznych PGE + 1 x wkładka wpuszczana LOB Master Key do ZK + 2 x wkładka wpuszczana LOB Master Key do SL</t>
  </si>
  <si>
    <t>50 d.3</t>
  </si>
  <si>
    <t>Urządzenia rozdzielcze (zestawy) o masie ponad 20 kg na fundamencie prefabrykowanym - ZK-2+SL-2 wg schematu i wytycznych PGE + 1 x wkładka wpuszczana LOB Master Key do ZK + 2 x wkładka wpuszczana LOB Master Key do SL</t>
  </si>
  <si>
    <t>51 d.3</t>
  </si>
  <si>
    <t>Urządzenia rozdzielcze (zestawy) o masie ponad 20 kg na fundamencie prefabrykowanym - ZK-2+SL-3  wg schematu i wytycznych PGE + 2 x wkładka wpuszczana LOB Master Key do ZK + 3 x wkładka wpuszczana LOB Master Key do SL</t>
  </si>
  <si>
    <t>52 d.3</t>
  </si>
  <si>
    <t>Założenie lub wyjęcie wkładki topikowej w.mocy -  48 x zwora WTZ-2 250A , 15 x NH-00 40A , 6 x NH-00 25A , 3 x NH-00 32A</t>
  </si>
  <si>
    <t>53 d.3</t>
  </si>
  <si>
    <t>Montaż osprzętu modułowego w rozdzielnicach - wyłącznik nadprądowy 3-biegunowy : 4 x S303 C 25A , 2 x S303 C 16A , 2 x S303 C 20A</t>
  </si>
  <si>
    <t>54 d.3</t>
  </si>
  <si>
    <t>Założenie lub wyjęcie wkładki topikowej w.mocy -  zwora uprzednio wyjęte z istniejących złącz na czas modernizacji</t>
  </si>
  <si>
    <t>55 d.3</t>
  </si>
  <si>
    <t>Montaż uziomów poziomych lub przewodów uziemiających przy głębokości wykopu 0.6 m w gruncie kat. III</t>
  </si>
  <si>
    <t>56 d.3</t>
  </si>
  <si>
    <t>Montaż złączy kontrolnych z połączeniem drut-płaskownik w instalacji odgromowej lub przewodów wyrównawczych</t>
  </si>
  <si>
    <t>57 d.3</t>
  </si>
  <si>
    <t>Mechaniczne pogrążanie uziomów pionowych prętowych w gruncie kat. III - FeZn fi-18   kpl. 10 po 6 m</t>
  </si>
  <si>
    <t>58 d.3</t>
  </si>
  <si>
    <t>Pierwszy pomiar uziemienia ochronnego lub roboczego</t>
  </si>
  <si>
    <t>pomiar.</t>
  </si>
  <si>
    <t>59 d.3</t>
  </si>
  <si>
    <t>Pomiar złączy kablowych</t>
  </si>
  <si>
    <t>60 d.3</t>
  </si>
  <si>
    <t>Montaż napowietrznych rozdzielnic szafowych typu RS - kanał kablowy do istniejącej rozdzielnicy napowietrznej stacji ST 1173</t>
  </si>
  <si>
    <t>Razem dział: Montaż złączy kablowych</t>
  </si>
  <si>
    <t>Linie kablowe nn</t>
  </si>
  <si>
    <t>61 d.4</t>
  </si>
  <si>
    <t>Wykopy pionowe ręczne w gruncie nienawodnionym kat. III-IV dla urządzenia przeciskowego wraz z jego zasypaniem - 11 stanowisk</t>
  </si>
  <si>
    <t>62 d.4</t>
  </si>
  <si>
    <t>Wykonanie ściany oporowej z jednej płyty dla sił nacisku do 25 t</t>
  </si>
  <si>
    <t>63 d.4</t>
  </si>
  <si>
    <t>Wykonanie ściany oporowej z dwóch płyt dla sił nacisku do 50 t</t>
  </si>
  <si>
    <t>64 d.4</t>
  </si>
  <si>
    <t>Przewierty mechaniczne dla rury o śr.do 125 mm pod obiektami - roboty obok czynnego pasa jezdni (26-75 poj/h) - SRS-G110 z zadławieniem odc. rur dlawicami czopowymi np. Ek 186/110 odc. 11 (9+12+16+12+12+7+23+14+9+14+13)</t>
  </si>
  <si>
    <t>65 d.4</t>
  </si>
  <si>
    <t>Przewierty mechaniczne dla rur o śr.do 125 mm pod obiektami - dodatek za każdą następną rurę w wiązce - roboty obok czynnego pasa jezdni (26-75 poj/h) - SRS-G 110  3 odc. 3x12m (w tym 1 rezerwowa uszczelniona  pokrywami E110) i 2 odc. zadlawione dławicami czopowymi np. Ek 186/110</t>
  </si>
  <si>
    <t>66 d.4</t>
  </si>
  <si>
    <t>Ręczne kopanie rowów dla kabli o głębokości do 0,8 m i szer. dna do 0,4 m w gruncie kat. III</t>
  </si>
  <si>
    <t>67 d.4</t>
  </si>
  <si>
    <t>Kopanie koparkami podsiębiernymi rowów dla kabli o głębokości do 0,8 m i szer. dna do 0,4 m w gruncie kat. III-IV</t>
  </si>
  <si>
    <t>68 d.4</t>
  </si>
  <si>
    <t>Nasypanie warstwy piasku na dno rowu kablowego o szerokości do 0.4 m - 2x10cm Krotność = 2</t>
  </si>
  <si>
    <t>69 d.4</t>
  </si>
  <si>
    <t>Układanie rur ochronnych z PCW o średnicy do 110 mm w wykopie - DVK-110 z uszczelnieniem dławicami czopowymi Ek-186/110 - odc. rur 31 dławic 62</t>
  </si>
  <si>
    <t>70 d.4</t>
  </si>
  <si>
    <t>Ręczne układanie kabli wielożyłowych o masie do 2.0 kg/m na napięcie znamionowe poniżej 110 kV w rowach kablowych - YAKXS 4x120 mm2</t>
  </si>
  <si>
    <t>71 d.4</t>
  </si>
  <si>
    <t>Montaż w rowach muf przelotowych z rur termokurczliwych na kablach wielożyłowych z żyłami Al o przekroju do 120 mm2 na napięcie do 1 kV o izolacji i powłoce z tworzyw sztucznych - SMH4 50-150 ze złączkami na YAKXS 4x120 mm2</t>
  </si>
  <si>
    <t>72 d.4</t>
  </si>
  <si>
    <t>Ręczne układanie kabli wielożyłowych o masie do 1.0 kg/m na napięcie znamionowe poniżej 110 kV w rowach kablowych - YAKXS 4x35 mm2</t>
  </si>
  <si>
    <t>73 d.4</t>
  </si>
  <si>
    <t>Układanie kabli wielożyłowych o masie do 3.0 kg/m na napięcie znamionowe poniżej 110 kV w rurach, pustakach lub kanałach zamkniętych -YAKXS 4x120 mm2 i w złącza</t>
  </si>
  <si>
    <t>74 d.4</t>
  </si>
  <si>
    <t>Układanie kabli wielożyłowych o masie do 1.0 kg/m na napięcie znamionowe poniżej 110 kV w rurach, pustakach lub kanałach zamkniętych - YAKXS 4x35mm i w złącze</t>
  </si>
  <si>
    <t>75 d.4</t>
  </si>
  <si>
    <t>Układanie kabli o masie do 2.0 kg/m przez wciąganie do rur osłonowych mocowanych na słupach betonowych - YAKXS 4x120 mm2 w rurze BE-110</t>
  </si>
  <si>
    <t>76 d.4</t>
  </si>
  <si>
    <t>Układanie kabli o masie do 2.0 kg/m bezpośrednio na słupach betonowych - montaż na wysokości powyżej 8 m - YAKXS 4x120 mm2</t>
  </si>
  <si>
    <t>77 d.4</t>
  </si>
  <si>
    <t>Układanie kabli o masie do 1.0 kg/m przez wciąganie do rur osłonowych mocowanych na słupach betonowych - YAKXS 4x35 mm2 w rurze BE-110</t>
  </si>
  <si>
    <t>78 d.4</t>
  </si>
  <si>
    <t>Układanie kabli o masie do 1.0 kg/m bezpośrednio na słupach betonowych - montaż na wysokości powyżej 8 m  - YAKXS 4x35 mm2</t>
  </si>
  <si>
    <t>79 d.4</t>
  </si>
  <si>
    <t>Układanie bednarki w rowach kablowych - bednarka do 120 mm2 - FeZn 25x4</t>
  </si>
  <si>
    <t>80 d.4</t>
  </si>
  <si>
    <t>Ręczne zasypywanie rowów dla kabli o głębokości do 0,6 m i szer. dna do 0,4 m w gruncie kat. III</t>
  </si>
  <si>
    <t>81 d.4</t>
  </si>
  <si>
    <t>Mechaniczne zasypywanie rowów dla kabli o głębokości do 0,6 m i szer. dna do 0.4 m w gruncie kat. III-IV</t>
  </si>
  <si>
    <t>82 d.4</t>
  </si>
  <si>
    <t>Montaż głowic kablowych - zarobienie na sucho końca kabla 4-żyłowego o przekroju do 120 mm2 na napięcie do 1 kV o izolacji i powłoce z tworzyw sztucznych - palczatka AK4 35-150 nna YAKXS 4x120 mm2 w złączach i  w ST</t>
  </si>
  <si>
    <t>83 d.4</t>
  </si>
  <si>
    <t>Montaż głowic kablowych - zarobienie na sucho końca kabla 4-żyłowego o przekroju do 50 mm2 na napięcie do 1 kV o izolacji i powłoce z tworzyw sztucznych - palczatka AK4 35-150 na YAKXS 4x35 mm2</t>
  </si>
  <si>
    <t>84 d.4</t>
  </si>
  <si>
    <t>Montaż głowic kablowych - zarobienie na sucho końca kabla 4-żyłowego o przekroju do 120 mm2 na napięcie do 1 kV o izolacji i powłoce z tworzyw sztucznych - palczatka AK4 35-150 na YAKXS 4x120 mm2 na słupie</t>
  </si>
  <si>
    <t>85 d.4</t>
  </si>
  <si>
    <t>Montaż głowic kablowych - zarobienie na sucho końca kabla 4-żyłowego o przekroju do 50 mm2 na napięcie do 1 kV o izolacji i powłoce z tworzyw sztucznych - palczatka AK4 35-150 na YAKXS 4x35 mm2 na słupie</t>
  </si>
  <si>
    <t>86 d.4</t>
  </si>
  <si>
    <t>Badanie linii kablowej o ilości żył do 4</t>
  </si>
  <si>
    <t>odc.</t>
  </si>
  <si>
    <t>Razem dział: Linie kablowe nn</t>
  </si>
  <si>
    <t>Łącznie  dział 1+2+3+4  netto</t>
  </si>
  <si>
    <t>Rozbudowa drogi powiatowej nr 4715W                                                                                                  odcinek: Wręcza - Mszczonów</t>
  </si>
  <si>
    <t>Przebudowa sieci elektroenergetycznych SN</t>
  </si>
  <si>
    <t>U.31.03.02</t>
  </si>
  <si>
    <t>Zabezpieczenie kabla SN - kolejowego rurą ochronną</t>
  </si>
  <si>
    <t>87 d.5</t>
  </si>
  <si>
    <t>Razem dział: Przebudowa sieci elektroenergetycznych SN</t>
  </si>
  <si>
    <t>Razem dział: Linie kablowe nn i zabezpieczenie sieci SN</t>
  </si>
  <si>
    <t>Łącznie  dział 1+2+3+4+5  netto</t>
  </si>
  <si>
    <t>Roboty demontażowe</t>
  </si>
  <si>
    <t>Ustalenie przebiegu trasy kabla o długości do 500 m do demontażu</t>
  </si>
  <si>
    <t>Założenie lub wyjęcie wkładki topikowej w.mocy w istniejącym SOK i ZK-2 - wyjęcie</t>
  </si>
  <si>
    <t>Odłączenie kabli o przekroju żył do 50 mm2 w rozdzielnicach i rozdzielniach - YAKXS 4x35 mm2</t>
  </si>
  <si>
    <t>Demontaż kabli wielożyłowych o masie do 2.0 kg/m układanych w gruncie kat. III-IV - YAKXS 4x35 mm2</t>
  </si>
  <si>
    <t>Demontaż wysięgników rurowych o ciężarze do 30 kg mocowanych na słupie lub ścianie</t>
  </si>
  <si>
    <t>Demontaż przewodów nieizolowanych linii NN o przekroju do 95 mm2 z przeznaczeniem na złom AsXSn 2x25mm2</t>
  </si>
  <si>
    <t>Transport wewnętrzny prefabrykatów żelbetowych na odległość do 20.0 km</t>
  </si>
  <si>
    <t>Transport wewnętrzny przewodów,izolatorów,osprzętu i drewna na odległość do 20.0 km</t>
  </si>
  <si>
    <t>Razem dział: Roboty demontażowe</t>
  </si>
  <si>
    <t>Budowa oświetlenia ulicznego zasilane z SOK A i SOK B</t>
  </si>
  <si>
    <t>11 d.2</t>
  </si>
  <si>
    <t>Urządzenia rozdzielcze (zestawy) o masie ponad 20 kg na fundamencie prefabrykowanym - szafa SOK A lub B weg rys. EO9 lub EO10 i EO12</t>
  </si>
  <si>
    <t>12 d.2</t>
  </si>
  <si>
    <t>Wykopy mechaniczne z ręcznym zasypaniem o głębokości do 2.5 m w gruncie kat. III przy użyciu koparki podsiębiernej dla słupów elektroenergetycznych</t>
  </si>
  <si>
    <t>13 d.2</t>
  </si>
  <si>
    <t>Mechaniczne stawianie słupów oświetleniowych o masie do 480 kg w gruncie kat.I-III - Słup cylindryczno - stożkowy aluminiowy, anodowany w kolorze CI65, dwuelementowy wysięgnikowy, zapewniający zawieszenie opraw na h=10m, np. słup SAL-10 WŁ 1/1,5/3,7/15 z fundamentem B-80</t>
  </si>
  <si>
    <t>14 d.2</t>
  </si>
  <si>
    <t>Mechaniczne stawianie słupów oświetleniowych o masie do 480 kg w gruncie kat.I-III - Słup cylindryczno - stożkowy aluminiowy, anodowany w kolorze CI65, dwuelementowy wysięgnikowy, zapewniający zawieszenie opraw na h=10m, np. słup SAL-10 WŁ 1/1,5/3,7/15 + WRŁ-1,0-6,0-10 z fundamentem B-80</t>
  </si>
  <si>
    <t>Mechaniczne stawianie słupów oświetleniowych o masie do 300 kg w gruncie kat.I-III -  Słup cylindryczno - stożkowy aluminiowy, anodowany w kolorze CI65, dwuelementowy wysięgnikowy, zapewniający zawieszenie opraw na h=10m, np. słup SAL-10 WŁ 1/1,5/3,7/15 + WRŁ-1,0-6,0-10 z fundamentem B-71</t>
  </si>
  <si>
    <t>Mechaniczne stawianie słupów oświetleniowych o masie do 300 kg w gruncie kat.I-III -  Słup cylindryczno - stożkowy aluminiowy, anodowany w kolorze CI65, dwuelementowy wysięgnikowy, zapewniający zawieszenie opraw na h=10m, np. słup SAL-10 WŁ 1/1,5/3,7/15 z fundamentem B-71</t>
  </si>
  <si>
    <t>Ręczne stawianie słupów oświetleniowych o masie do 250 kg w gruncie kat.I-III - Słup cylindryczno - stożkowy aluminiowy, anodowany w kolorze CI65, dwuelementowy wysięgnikowy, zapewniający zawieszenie opraw na h=10m, np. słup SAL-10 WŁ 1/1,5/3,7/15 na gotowym fundamencie mostowym</t>
  </si>
  <si>
    <t>Montaż wysięgników słupa SAL-10WŁ dwuelementowych zdemontowanych na czas transportu  ( bez kosztów mg)</t>
  </si>
  <si>
    <t>Wciąganie przewodów z udziałem podnośnika samochodowego w wysięgnik na słupie - YDY 3x2,5 mm2</t>
  </si>
  <si>
    <t>m-1 przew</t>
  </si>
  <si>
    <t>Montaż tabliczek bezpiecznikowych na konstrukcji - EKM 2035 szt 113 + wkladki D01 4A szt 129</t>
  </si>
  <si>
    <t>Montaż na zamontowanym wysięgniku opraw do lamp rtęciowych (1 lampa w oprawie) - np BGP243 T25 1xLED-HB 4300 - 12950 lm-4S/740 DN10 4000K(12000lm 77W</t>
  </si>
  <si>
    <t>Montaż na zamontowanym wysięgniku opraw do lamp rtęciowych (1 lampa w oprawie) - np BGP243 T25 1xLED-HB 4300 - 12950 lm-4S/740 DN10 4000K(7000lm 42W</t>
  </si>
  <si>
    <t>Montaż na zamontowanym wysięgniku opraw do lamp rtęciowych (1 lampa w oprawie) - np BGP202 T25 1xLED-HB 650 - 6400 lm-4S/740 DN10 (4500lm 29W</t>
  </si>
  <si>
    <t>Wykopy pionowe ręczne w gruncie nienawodnionym kat. III-IV dla urządzenia przeciskowego wraz z jego zasypaniem</t>
  </si>
  <si>
    <t>Przewierty mechaniczne dla rury o śr.do 100 mm pod obiektami - roboty obok czynnego pasa jezdni (26-75 poj/h)v - 13 odc.12+15+12+20+20+16+12+11+18+14+14+14+12) - rury SRS-75</t>
  </si>
  <si>
    <t>Przewierty mechaniczne dla rur o śr.do 100 mm pod obiektami - dodatek za każdą następną rurę w wiązce - roboty obok czynnego pasa jezdni (26-75 poj/h) -  SRS-75  1 x 15m</t>
  </si>
  <si>
    <t>Kopanie koparkami łańcuchowymi rowów dla kabli o głębokości do 0,6 m i szer. dna do 0,4 m w gruncie kat. III</t>
  </si>
  <si>
    <t>Ręczne kopanie rowów dla kabli o głębokości do 0,6 m i szer. dna do 0,4 m w gruncie kat. III</t>
  </si>
  <si>
    <t>Nasypanie warstwy piasku na dno rowu kablowego o szer.do 0.4 m - 2x10 cm Krotność = 2</t>
  </si>
  <si>
    <t>Układanie rur ochronnych z PCW o średnicy do 75 mm w wykopie - DVR-75</t>
  </si>
  <si>
    <t>Układanie rur ochronnych z PCW o średnicy do 75 mm w wykopie - SRS-75</t>
  </si>
  <si>
    <t>Układanie kabli wielożyłowych o masie do 0.5 kg/m na napięcie znamionowe poniżej 110 kV w rurach, pustakach lub kanałach zamkniętych - YAKXS 4x25 mm2 oraz w słupy oświetleniowe</t>
  </si>
  <si>
    <t>Układanie kabli jednożyłowych o masie do 0.5 kg/m na napięcie znamionowe poniżej 110 kV w rurach, pustakach lub kanałach zamkniętych - YAKy 1x25mm2 - do uziemienia słupów na wiadukcie</t>
  </si>
  <si>
    <t>Montaż końcówek przez zaciskanie - przekrój żył do 50 mm2 - 2KA 25mm2</t>
  </si>
  <si>
    <t>Podłączenie przewodów pojedynczych w izolacji polwinitowej pod zaciski lub bolce (przekrój żył do 50 mm2)  - 25 mm2</t>
  </si>
  <si>
    <t>Przykrycie kabla folią kalandrowaną - niebieską</t>
  </si>
  <si>
    <t>Mechaniczne zasypywanie rowów dla kabli o głębokości do 0,4 m i szer. dna do 0.4 m w gruncie kat. III-IV</t>
  </si>
  <si>
    <t>Ręczne zasypywanie rowów dla kabli o głębokości do 0,4 m i szer. dna do 0,4 m w gruncie kat. III</t>
  </si>
  <si>
    <t>Montaż głowic kablowych - zarobienie na sucho końca kabla 4-żyłowego o przekroju do 50 mm2 na napięcie do 1 kV o izolacji i powłoce z tworzyw sztucznych - palczatka AK4 6-35 na YKXS 4x25 mm2 z uszczelnieniem  ksztaltką REC-75</t>
  </si>
  <si>
    <t>Układanie kabli o masie do 0.5 kg/m przez wciąganie do rur osłonowych mocowanych na słupach betonowych - YAKXS 4x25 mm2 w BE-50 z uszczelnieniem ksztaltką REC-50</t>
  </si>
  <si>
    <t>Układanie kabli o masie do 0.5 kg/m bezpośrednio na słupach betonowych - YAKXS 4x25 mm2 na uchwytach SO 79.5</t>
  </si>
  <si>
    <t>Montaż głowic kablowych - zarobienie na sucho końca kabla 4-żyłowego o przekroju do 50 mm2 na napięcie do 1 kV o izolacji i powłoce z tworzyw sztucznych - palczatka AK4 6-35 na slupie</t>
  </si>
  <si>
    <t>Mechaniczne pogrążanie uziomów pionowych prętowych w gruncie kat. III - FeZn fi-18  24 kpl. po 6 m</t>
  </si>
  <si>
    <t>46 d.2</t>
  </si>
  <si>
    <t>Montaż ogranicznika przepięć w liniach napowietrznych nn z przewodów izolowanych - ASA 500-10BO+D+K</t>
  </si>
  <si>
    <t>47 d.2</t>
  </si>
  <si>
    <t>Badanie linii kablowej nn o ilości żył 4</t>
  </si>
  <si>
    <t>48 d.2</t>
  </si>
  <si>
    <t>Pomiar rezystancji uziemienia słupa oświetleniowego</t>
  </si>
  <si>
    <t>49 d.2</t>
  </si>
  <si>
    <t>Pomiar natężenia oświetlenia na wyznaczonych punktach pomiarowych płaszczyzny roboczej - pomiar pierwszy</t>
  </si>
  <si>
    <t>50 d.2</t>
  </si>
  <si>
    <t>Pomiar natężenia oświetlenia wnętrz na wyznaczonych punktach pomiarowych płaszczyzny roboczej - każdy następny pomiar</t>
  </si>
  <si>
    <t>punkt</t>
  </si>
  <si>
    <t>Razem dział: Budowa oświetlenia ulicznego zasilane z SOK A i SOK B</t>
  </si>
  <si>
    <t>WLZ-ty zasilające istn. SOK we Wręczy oraz SOK A i SOK B</t>
  </si>
  <si>
    <t>Kopanie koparkami łańcuchowymi rowów dla kabli o głębokości do 0,8 m i szer. dna do 0,4 m w gruncie kat. III</t>
  </si>
  <si>
    <t>Układanie kabli wielożyłowych o masie do 1.0 kg/m na napięcie znamionowe poniżej 110 kV w złączach bez mocowania - YAKXS 4x35 nn2</t>
  </si>
  <si>
    <t>Montaż w rowach muf przelotowych z rur termokurczliwych na kablach wielożyłowych z żyłami Al o przekroju do 70 mm2 na napięcie do 1 kV o izolacji i powłoce z tworzyw sztucznych - na kablu YAKXS 4x35 mm2 np. SMH4 16-35 ze złączkami</t>
  </si>
  <si>
    <t>61 d.3</t>
  </si>
  <si>
    <t>Montaż głowic kablowych - zarobienie na sucho końca kabla 4-żyłowego o przekroju do 50 mm2 na napięcie do 1 kV o izolacji i powłoce z tworzyw sztucznych - palczatla AK4 6-35 mm z kształtką uszczelnieniającą REC-75</t>
  </si>
  <si>
    <t>62 d.3</t>
  </si>
  <si>
    <t>Układanie kabli o masie do 1.0 kg/m przez wciąganie do rur osłonowych mocowanych na słupach betonowych - YAKXS 4x35mm2 w BE-50 z kształtką uszczelniającą REC-50</t>
  </si>
  <si>
    <t>63 d.3</t>
  </si>
  <si>
    <t>Układanie kabli o masie do 1.0 kg/m bezpośrednio na słupach betonowych - montaż na wysokości powyżej 8 m</t>
  </si>
  <si>
    <t>64 d.3</t>
  </si>
  <si>
    <t>65 d.3</t>
  </si>
  <si>
    <t>66 d.3</t>
  </si>
  <si>
    <t>Założenie lub wyjęcie wkładki topikowej w.mocy w istniejącym SOK i ZK-2 - założenie</t>
  </si>
  <si>
    <t>Razem dział: WLZ-ty zasilające istn. SOK we Wręczy oraz SOK A i SOK B</t>
  </si>
  <si>
    <t>Łączmie dział: 1 + 2 + 3</t>
  </si>
  <si>
    <t>U.31.05.01</t>
  </si>
  <si>
    <t>U.32.00.00</t>
  </si>
  <si>
    <t>PRZEBUDOWA SIECI TELETECHNICZNYCH</t>
  </si>
  <si>
    <t>Opis</t>
  </si>
  <si>
    <t>1 d.1.1</t>
  </si>
  <si>
    <t>Roboty pomiarowe przy liniowych robotach ziemnych - trasa dróg w terenie równinnym</t>
  </si>
  <si>
    <t>2 d.1.1</t>
  </si>
  <si>
    <t>Cięcie nawierzchni z mas mineralno-asfaltowych na głębokość 5 cm - mechanicznie</t>
  </si>
  <si>
    <t>3 d.1.1</t>
  </si>
  <si>
    <t>Cięcie nawierzchni z mas mineralno-asfaltowych (następny 1 cm głębokości ponad 5 cm) - mechanicznie Krotność = 3</t>
  </si>
  <si>
    <t>4 d.1.1</t>
  </si>
  <si>
    <t>Mechaniczne rozebranie nawierzchni z mieszanek mineralno-bitumicznych o grubości 8 cm</t>
  </si>
  <si>
    <t>5 d.1.1</t>
  </si>
  <si>
    <t>Mechaniczne rozebranie podbudowy z kruszywa kamiennego o grubości 15 cm</t>
  </si>
  <si>
    <t>6 d.1.1</t>
  </si>
  <si>
    <t>Mechaniczne rozebranie podbudowy z klińca kamiennego o grubości 10 cm</t>
  </si>
  <si>
    <t>7 d.1.1</t>
  </si>
  <si>
    <t>Roboty ziemne wykonywane koparkami podsiębiernymi o poj. łyżki 0.25 m3 w gruncie kat. I-II z transportem urobku na odległość do 1 km samochodami samowyładowczymi</t>
  </si>
  <si>
    <t>8 d.1.1</t>
  </si>
  <si>
    <t>Wykopy oraz przekopy o głębokości do 3.0 m wykonywane na odkład koparkami podsiębiernymi o pojemności łyżki 0.25 m3 w gruncie kat. I-II</t>
  </si>
  <si>
    <t>9 d.1.1</t>
  </si>
  <si>
    <t>Pełne umocnienie ścian wykopów wraz z rozbiórką palami szalunkowymi stalowymi (wypraskami) w gruntach suchych ; wykopy o szerokości do 1 m i głębokości do 3.0 m; grunt kat. I-IV</t>
  </si>
  <si>
    <t>10 d.1.1</t>
  </si>
  <si>
    <t>Podłoża pod kanały i obiekty z materiałów sypkich grub. 10 cm (podsypka)</t>
  </si>
  <si>
    <t>11 d.1.1</t>
  </si>
  <si>
    <t>Podłoża pod kanały i obiekty z materiałów sypkich gr. 20 cm (obsypka)</t>
  </si>
  <si>
    <t>12 d.1.1</t>
  </si>
  <si>
    <t>Zasypanie wykopów fundamentowych podłużnych, punktowych, rowów, wykopów obiektowych spycharkami z zagęszczeniem mechanicznym zagęszczarkami (grubość warstwy w stanie luźnym 40 cm) - kat. gruntu I-II - współczynnik zagęszczenia Js=0.98) zasypka gruntem rodzimym</t>
  </si>
  <si>
    <t>13 d.1.1</t>
  </si>
  <si>
    <t>Zasypanie wykopów fundamentowych podłużnych, punktowych, rowów, wykopów obiektowych spycharkami z zagęszczeniem mechanicznym zagęszczarkami (grubość warstwy w stanie luźnym 40 cm) - kat. gruntu I-II - współczynnik zagęszczenia Js=0.98)+zasypka piaskiem pod nawierzchnie utwardzone</t>
  </si>
  <si>
    <t>14 d.1.1</t>
  </si>
  <si>
    <t>Montaż konstrukcji podwieszeń rurociągów i kanałów; element o rozpiętości 4 m</t>
  </si>
  <si>
    <t>15 d.1.1</t>
  </si>
  <si>
    <t>Demontaż konstrukcji podwieszeń rurociągów i kanałów; element o rozpiętości 4 m</t>
  </si>
  <si>
    <t>Razem dział: Roboty ziemne</t>
  </si>
  <si>
    <t>Roboty instalacyjne</t>
  </si>
  <si>
    <t>16 d.1.2</t>
  </si>
  <si>
    <t>Sieci wodociągowe - montaż rurociągów z rur polietylenowych (PE, PEHD) o śr.zewnętrznej 110 mm - rury PE dn110x6,6 PN 10 SDR17</t>
  </si>
  <si>
    <t>17 d.1.2</t>
  </si>
  <si>
    <t>Sieci wodociągowe - montaż rurociągów z rur polietylenowych (PE, PEHD) o śr.zewnętrznej 63 mm- rury PE dn63x3,8 PN 10 SDR17</t>
  </si>
  <si>
    <t>18 d.1.2</t>
  </si>
  <si>
    <t>Sieci wodociągowe - montaż rurociągów z rur polietylenowych (PE, PEHD) o śr.zewnętrznej 50 mm - rury PE dn 50x3,0 PN10 SDR17</t>
  </si>
  <si>
    <t>19 d.1.2</t>
  </si>
  <si>
    <t>Sieci wodociągowe - montaż rurociągów z rur polietylenowych (PE, PEHD) o śr.zewnętrznej 40 mm - rury PE dn 40x2,4 PN 10 SDR17</t>
  </si>
  <si>
    <t>20 d.1.2</t>
  </si>
  <si>
    <t>Sieci wodociągowe - montaż rurociągów z rur polietylenowych (PE, PEHD) o śr.zewnętrznej 32 mm - rury PE dn 32x2,0 PN10 SDR17</t>
  </si>
  <si>
    <t>21 d.1.2</t>
  </si>
  <si>
    <t>Sieci wodociągowe - rurociągi żeliwne ciśnieniowe kielichowe o śr. nominalnej 80 mm</t>
  </si>
  <si>
    <t>22 d.1.2</t>
  </si>
  <si>
    <t>Rury ochronne (osłonowe) z PE o śr. nominalnej 250 mm</t>
  </si>
  <si>
    <t>23 d.1.2</t>
  </si>
  <si>
    <t>Rury ochronne (osłonowe) z PE o śr. nominalnej 160 mm</t>
  </si>
  <si>
    <t>24 d.1.2</t>
  </si>
  <si>
    <t>Rury ochronne (osłonowe) z PE o śr. nominalnej 110 mm</t>
  </si>
  <si>
    <t>25 d.1.2</t>
  </si>
  <si>
    <t>Przeciąganie rurociągów przewodowych o śr.nominalnej 32-110 mm w rurach ochronnych+płozy+manszety</t>
  </si>
  <si>
    <t>26 d.1.2</t>
  </si>
  <si>
    <t>Sieci wodociągowe - połączenie rur polietylenowych ciśnieniowych PE, PEHD metodą zgrzewania czołowego o śr. zewn. 250 mm</t>
  </si>
  <si>
    <t>złącz.</t>
  </si>
  <si>
    <t>27 d.1.2</t>
  </si>
  <si>
    <t>Sieci wodociągowe - połączenie rur polietylenowych ciśnieniowych PE, PEHD metodą zgrzewania czołowego o śr. zewn. 160 mm</t>
  </si>
  <si>
    <t>28 d.1.2</t>
  </si>
  <si>
    <t>Sieci wodociągowe - połączenie rur polietylenowych ciśnieniowych PE, PEHD metodą zgrzewania czołowego o śr. zewn. 110 mm</t>
  </si>
  <si>
    <t>29 d.1.2</t>
  </si>
  <si>
    <t>Sieci wodociągowe - połączenie rur polietylenowych ciśnieniowych PE, PEHD za pomocą kształtek elektrooporowych o śr. zewn. 110 mm-kolana</t>
  </si>
  <si>
    <t>30 d.1.2</t>
  </si>
  <si>
    <t>Sieci wodociągowe - połączenie rur polietylenowych ciśnieniowych PE, PEHD za pomocą kształtek elektrooporowych o śr. zewn. 50 mm-kolana</t>
  </si>
  <si>
    <t>31 d.1.2</t>
  </si>
  <si>
    <t>Sieci wodociągowe - połączenie rur polietylenowych ciśnieniowych PE, PEHD za pomocą kształtek elektrooporowych o śr. zewn. 40 mm-kolana</t>
  </si>
  <si>
    <t>32 d.1.2</t>
  </si>
  <si>
    <t>Sieci wodociągowe - montaż kształtek ciśnieniowych PE, PEHD o połączeniach zgrzewano-kołnierzowych (tuleje kołnierzowe na luźny kołnierz) o śr.zewnętrznej 110 mm</t>
  </si>
  <si>
    <t>33 d.1.2</t>
  </si>
  <si>
    <t>Sieci wodociągowe - montaż kształtek ciśnieniowych PE, PEHD o połączeniach zgrzewano-kołnierzowych (tuleje kołnierzowe na luźny kołnierz) o śr.zewnętrznej do 90 mm</t>
  </si>
  <si>
    <t>34 d.1.2</t>
  </si>
  <si>
    <t>Łączniki rurowe żeliwne do rur PE i PVC dn 40</t>
  </si>
  <si>
    <t>35 d.1.2</t>
  </si>
  <si>
    <t>Kołnierze żeliwne do rur PVC dn 110</t>
  </si>
  <si>
    <t>36 d.1.2</t>
  </si>
  <si>
    <t>Kołnierze żeliwne do rur PVC dn 50</t>
  </si>
  <si>
    <t>37 d.1.2</t>
  </si>
  <si>
    <t>Sieci wodociągowe - kształtki żeliwne ciśnieniowe kołnierzowe o śr. 110 mm-Trójnik żeliwny dn 100/50/100</t>
  </si>
  <si>
    <t>38 d.1.2</t>
  </si>
  <si>
    <t>Sieci wodociągowe - kształtki żeliwne ciśnieniowe kołnierzowe o śr. 110 mm-Trójnik żeliwny dn 100/100/100</t>
  </si>
  <si>
    <t>39 d.1.2</t>
  </si>
  <si>
    <t>Sieci wodociągowe - kształtki żeliwne ciśnieniowe kołnierzowe o śr. 80 mm- zwężak żeliwna 100/80</t>
  </si>
  <si>
    <t>40 d.1.2</t>
  </si>
  <si>
    <t>Zasuwy typu "E" z obudową o śr.50 mm montowane na rurociągach PVC i PE</t>
  </si>
  <si>
    <t>41 d.1.2</t>
  </si>
  <si>
    <t>Zasuwy typu "E" z obudową o śr.100 mm montowane na rurociągach PVC i PE</t>
  </si>
  <si>
    <t>42 d.1.2</t>
  </si>
  <si>
    <t>Sieci wodociągowe - złączka rurowa dn 32</t>
  </si>
  <si>
    <t>43 d.1.2</t>
  </si>
  <si>
    <t>Sieci wodociągowe - złączka rurowa dn 40</t>
  </si>
  <si>
    <t>44 d.1.2</t>
  </si>
  <si>
    <t>Hydranty pożarowe podziemne o śr. 80 mm wraz z zasuwą</t>
  </si>
  <si>
    <t>45 d.1.2</t>
  </si>
  <si>
    <t>Studnie rewizyjne z kręgów betonowych o śr. 1200 mm w gotowym wykopie o głębokości 1,8m - Studnia wodomierzowa</t>
  </si>
  <si>
    <t>stud.</t>
  </si>
  <si>
    <t>46 d.1.2</t>
  </si>
  <si>
    <t>Układanie mieszanki betonowej w konstrukcjach - bloki oporowe</t>
  </si>
  <si>
    <t>47 d.1.2</t>
  </si>
  <si>
    <t>Obruk betonowy do zasuw i hydrantów</t>
  </si>
  <si>
    <t>48 d.1.2</t>
  </si>
  <si>
    <t>Oznakowanie trasy na słupku betonowym</t>
  </si>
  <si>
    <t>49 d.1.2</t>
  </si>
  <si>
    <t>Oznakowanie trasy  przewodu tłocznego ułożonego w ziemi taśmą z tworzywa sztucznego-taśma znacznikowa niebieska z wkładką metalową</t>
  </si>
  <si>
    <t>50 d.1.2</t>
  </si>
  <si>
    <t>Próba wodna szczelności sieci wodociągowych z rur typu PE, PEHD o śr.  do 110 mm</t>
  </si>
  <si>
    <t>200m -1 prób.</t>
  </si>
  <si>
    <t>51 d.1.2</t>
  </si>
  <si>
    <t>Jednokrotne płukanie sieci wodociągowej o śr. nominalnej do 110 mm Krotność = 2</t>
  </si>
  <si>
    <t>odc.200m</t>
  </si>
  <si>
    <t>52 d.1.2</t>
  </si>
  <si>
    <t>Dezynfekcja rurociągów sieci wodociągowych o śr.nominalnej do 110 mm</t>
  </si>
  <si>
    <t>53 d.1.2</t>
  </si>
  <si>
    <t>Roboty związane z wyłączeniem odcinków z eksploatacji</t>
  </si>
  <si>
    <t>Razem dział: Roboty instalacyjne</t>
  </si>
  <si>
    <t>D.02.00.00
D.02.01.01
D.02.03.01</t>
  </si>
  <si>
    <t>U.33.00.00
U.33.01.02</t>
  </si>
  <si>
    <t>Razem dział: Przebudowa sieci wodociągowej - przenieść do zestawienia zbiorczego</t>
  </si>
  <si>
    <t>U.38.00.00</t>
  </si>
  <si>
    <t>UMOCNIENIE KORYTA RZEKI OKRZESZA</t>
  </si>
  <si>
    <t>Umocnienie koryta rzeki Okrzesza</t>
  </si>
  <si>
    <t>wykonanie materacy gabionowych gr. 30 cm na podsypce gr. 10 cm i geowłókninie</t>
  </si>
  <si>
    <t>darniowanie</t>
  </si>
  <si>
    <t>wykonanie palisady ø 10-12 dł 120 cm</t>
  </si>
  <si>
    <t>wykonanie palisady ø 6-8 dł 120 cm</t>
  </si>
  <si>
    <t>ZESTAWIENIE ZBIORCZE</t>
  </si>
  <si>
    <t>Kosztorys nr</t>
  </si>
  <si>
    <t>Wartość
[PLN]</t>
  </si>
  <si>
    <t>ROBOTY DROGOWE</t>
  </si>
  <si>
    <t>ŚCIANY OPOROWE Z GRUNTU ZBROJONEGO</t>
  </si>
  <si>
    <t>RAZEM WARTOŚĆ ROBÓT BEZ PODATKU VAT</t>
  </si>
  <si>
    <t>PODATEK  VAT (23 %)</t>
  </si>
  <si>
    <t>OGÓŁEM (z podatkiem VAT)</t>
  </si>
  <si>
    <t>ROBOTY MOSTOWE BUDOWA WIADUKTU WD-1</t>
  </si>
  <si>
    <t>PRZEBUDOWA SIECI ELEKTROENERGETYCZNYCH nN i SN</t>
  </si>
  <si>
    <t>BUDOWA OŚWIETLENIA DROGOWEGO</t>
  </si>
  <si>
    <t>PRZEBUDOWA I BUDOWA SIECI WODOCIĄGOWYCH</t>
  </si>
  <si>
    <t>UMOCNIENIE KORYTA RZEKI OKRZESZY</t>
  </si>
  <si>
    <t xml:space="preserve">plantowanie terenu przy rondzie R2  z transportem urobku na odkład </t>
  </si>
  <si>
    <t>Przebudowa i budowa kanalizacji teletechnicznej i rurociagów</t>
  </si>
  <si>
    <t>Sumę dla przebudowy i budowy sieci teletechnicznych przenieść do Zestawienia zbiorczego</t>
  </si>
  <si>
    <t>Budowa 1-otworowej teletechnicznej kanalizacji kablowej z rur 110/3.7</t>
  </si>
  <si>
    <t>Budowa 2-otworowej teletechnicznej kanalizacji kablowej z rur 110/6.3</t>
  </si>
  <si>
    <t>Budowa studni kablowych prefabrykowanych rozdzielczych SKR-1 w gruncie kategorii III.</t>
  </si>
  <si>
    <t>Demontaż słupów telefonicznych wraz z linią napowietrzną</t>
  </si>
  <si>
    <t>Budowa kabla XzTKMPXpw 5x4x0.5</t>
  </si>
  <si>
    <t>Wykonanie złączy przelotowych 10 par</t>
  </si>
  <si>
    <t>U.32.03.01</t>
  </si>
  <si>
    <t>Montaż i ustawienie słupów telefonicznych wraz linią napowietrzną</t>
  </si>
  <si>
    <t>wykonanie drogowych barier ochronnych stalowych typu H2W4</t>
  </si>
  <si>
    <t>D.01.01.00</t>
  </si>
  <si>
    <t>Zasypanie wykopów wraz z zagęszczeniem pod ławy fundamentowe oraz przestrzeni za przyczółkami</t>
  </si>
  <si>
    <t xml:space="preserve"> - długość 12 m, szt. 28
       W tym:  STAL - 24647,5kg  BETON - 380m3</t>
  </si>
  <si>
    <t xml:space="preserve"> Próbne obciążenia pali wierconych</t>
  </si>
  <si>
    <t>Beton ustroju niosącego w elementach o grubości &lt; 60 cm</t>
  </si>
  <si>
    <t>- beton C30/37, płyta pomostu</t>
  </si>
  <si>
    <t xml:space="preserve"> - beton wyrównawczy C12/15 pod ławami fundamentowymi i płytami przejsciowymi</t>
  </si>
  <si>
    <t xml:space="preserve"> - beton wypełniający C12/15 pomiędzy studniami a oblicowaniem muru oporowego</t>
  </si>
  <si>
    <t>- beton wyrównawczy C8/10 pod kapami na ścianach oporowych i pod schodami terenowymi</t>
  </si>
  <si>
    <t>- wykonanie i montaż bolcowych łączników zespalających o średnicy  ϕ22-25 mm</t>
  </si>
  <si>
    <t xml:space="preserve"> Nawierzchnio - izolacja chemoutwardzalna o grubości min. 5 mm</t>
  </si>
  <si>
    <t xml:space="preserve"> - Nawierzchnia na kapach chodnikowych
   na obiekcie i murach oporowych</t>
  </si>
  <si>
    <t xml:space="preserve"> - wpusty przykrawężnikowe z odpływem prostym</t>
  </si>
  <si>
    <t xml:space="preserve"> - kolektor i rury podłączenia wpustów ϕ 150 mm</t>
  </si>
  <si>
    <t xml:space="preserve"> - przykanalik ochronny ϕ 200 mm  kolektora ϕ 150 w gruncie</t>
  </si>
  <si>
    <t xml:space="preserve"> - sączki</t>
  </si>
  <si>
    <t xml:space="preserve"> - drenaż z geowłókniny otoczonej kruszywem</t>
  </si>
  <si>
    <t xml:space="preserve"> - drenaż z geowłókniny</t>
  </si>
  <si>
    <t xml:space="preserve"> - z elementów granitowych</t>
  </si>
  <si>
    <t xml:space="preserve"> - wypełnienie szczeliny dylatacyjnej poziomej 
  (dylatacje pozorne kap)</t>
  </si>
  <si>
    <t xml:space="preserve"> - wypełnienie szczeliny dylatacyjnej poziomej
   (uszczelnienie wzdłuż krawężników i desek)</t>
  </si>
  <si>
    <t>Krawężnik kamienny</t>
  </si>
  <si>
    <t xml:space="preserve"> - balustrada stalowa rurowa ze szczeblinkami na murach oporowych przy ścieżce rowerowej (H=1,2 m) m=36 kg/m</t>
  </si>
  <si>
    <t xml:space="preserve"> - balustrada stalowa rurowa ze szczeblinkami na murach oporowych przy chodniku (H=1,1 m) m=34 kg/m</t>
  </si>
  <si>
    <t xml:space="preserve"> - balustrada stalowa rurowa ze szczeblinkami na obiekcie (H=1,3 m) m=38,5 kg/m</t>
  </si>
  <si>
    <t xml:space="preserve"> - wykonanie przekładek elastomerowych o wymiarach 200x100x50mm</t>
  </si>
  <si>
    <t xml:space="preserve"> - podwieszenie na zamocowaniach systemowych rur osłonowych z HDPE średnica 75mm</t>
  </si>
  <si>
    <t>Wykonanie uszczelnień elementów nawierzchni masami i taśmami topliwymi 
Uszczelnienie wzdłuż krawęzników na obiekcie i dwustronnie wzdłuż profili dylatacyjnych</t>
  </si>
  <si>
    <t>Zabezpieczenie antykorozyjne powierzchni betonowych</t>
  </si>
  <si>
    <t xml:space="preserve"> - hydrofobizacja podpór i spodu ustroju niosącego</t>
  </si>
  <si>
    <t>Badania po zakończeniu budowy</t>
  </si>
  <si>
    <t>Rozbiórka nawierzchni</t>
  </si>
  <si>
    <t>KOSZTORYS OFERTOWY NR 3 - ROBOTY MOSTOWE
BUDOWA WIADUKTU WD-1</t>
  </si>
  <si>
    <t>rozbiórka istniejącego nasypu</t>
  </si>
  <si>
    <t>KOSZTORYS OFERTOWY NR 4 - ŚCIANY OPOROWE Z GRUNTU ZBROJONEGO</t>
  </si>
  <si>
    <r>
      <t xml:space="preserve">Wykonanie pali wierconych o średnicy </t>
    </r>
    <r>
      <rPr>
        <b/>
        <sz val="8"/>
        <rFont val="Symbol"/>
        <family val="1"/>
        <charset val="2"/>
      </rPr>
      <t>f</t>
    </r>
    <r>
      <rPr>
        <b/>
        <sz val="8"/>
        <rFont val="Arial CE"/>
        <charset val="238"/>
      </rPr>
      <t xml:space="preserve"> 120 cm, </t>
    </r>
  </si>
  <si>
    <r>
      <t xml:space="preserve"> Próbne obciążenie pala </t>
    </r>
    <r>
      <rPr>
        <b/>
        <sz val="8"/>
        <rFont val="Symbol"/>
        <family val="1"/>
        <charset val="2"/>
      </rPr>
      <t>f</t>
    </r>
    <r>
      <rPr>
        <b/>
        <sz val="8"/>
        <rFont val="Arial CE"/>
        <charset val="238"/>
      </rPr>
      <t xml:space="preserve"> 120 cm </t>
    </r>
  </si>
  <si>
    <r>
      <t xml:space="preserve">Beton podpór w elementach o grubości </t>
    </r>
    <r>
      <rPr>
        <b/>
        <u/>
        <sz val="8"/>
        <rFont val="Arial CE"/>
        <charset val="238"/>
      </rPr>
      <t>&gt;</t>
    </r>
    <r>
      <rPr>
        <b/>
        <sz val="8"/>
        <rFont val="Arial CE"/>
        <charset val="238"/>
      </rPr>
      <t xml:space="preserve"> 60 cm </t>
    </r>
  </si>
  <si>
    <r>
      <t xml:space="preserve">Izolacje przeciwwodna z papy zgrzewalnej grubości </t>
    </r>
    <r>
      <rPr>
        <b/>
        <u/>
        <sz val="8"/>
        <rFont val="Arial CE"/>
        <charset val="238"/>
      </rPr>
      <t>&gt;</t>
    </r>
    <r>
      <rPr>
        <b/>
        <sz val="8"/>
        <rFont val="Arial CE"/>
        <charset val="238"/>
      </rPr>
      <t xml:space="preserve"> 0,5 cm</t>
    </r>
  </si>
  <si>
    <r>
      <t xml:space="preserve"> - rury kolektora sączków ϕ 11</t>
    </r>
    <r>
      <rPr>
        <b/>
        <sz val="8"/>
        <rFont val="Arial"/>
        <family val="2"/>
        <charset val="238"/>
      </rPr>
      <t>0</t>
    </r>
    <r>
      <rPr>
        <b/>
        <sz val="8"/>
        <rFont val="Arial CE"/>
        <charset val="238"/>
      </rPr>
      <t xml:space="preserve"> mm</t>
    </r>
  </si>
  <si>
    <r>
      <t xml:space="preserve"> - dylatacja D1   L=13,20 m;  u = </t>
    </r>
    <r>
      <rPr>
        <b/>
        <u/>
        <sz val="8"/>
        <rFont val="Arial CE"/>
        <charset val="238"/>
      </rPr>
      <t>+</t>
    </r>
    <r>
      <rPr>
        <b/>
        <sz val="8"/>
        <rFont val="Arial CE"/>
        <charset val="238"/>
      </rPr>
      <t xml:space="preserve"> 20 mm</t>
    </r>
  </si>
  <si>
    <r>
      <t xml:space="preserve"> - dylatacja D2   L=13,20 m;  u = </t>
    </r>
    <r>
      <rPr>
        <b/>
        <u/>
        <sz val="8"/>
        <rFont val="Arial CE"/>
        <charset val="238"/>
      </rPr>
      <t>+</t>
    </r>
    <r>
      <rPr>
        <b/>
        <sz val="8"/>
        <rFont val="Arial CE"/>
        <charset val="238"/>
      </rPr>
      <t xml:space="preserve"> 20 mm </t>
    </r>
  </si>
  <si>
    <r>
      <t xml:space="preserve"> - ułożenie rurek drenarskich </t>
    </r>
    <r>
      <rPr>
        <b/>
        <sz val="8"/>
        <rFont val="Symbol"/>
        <family val="1"/>
        <charset val="2"/>
      </rPr>
      <t>f</t>
    </r>
    <r>
      <rPr>
        <b/>
        <sz val="8"/>
        <rFont val="Arial CE"/>
        <charset val="238"/>
      </rPr>
      <t xml:space="preserve"> 100 PCV </t>
    </r>
  </si>
  <si>
    <t>KOSZTORYS OFERTOWY NR 1 - WYMAGANIA OGÓLNE</t>
  </si>
  <si>
    <t>KOSZTORYS OFERTOWY NR 2 - ROBOTY DROGOWE</t>
  </si>
  <si>
    <t>KOSZTORYS OFERTOWY NR 5 - PRZEBUDOWA SIECI
ELEKTROENERGETYCZNYCH nN i SN</t>
  </si>
  <si>
    <t>KOSZTORYS OFERTOWY NR 6 - BUDOWA OŚWIETLENIA DROGOWEGO</t>
  </si>
  <si>
    <t>KOSZTORYS OFERTOWY NR 7 - PRZEBUDOWA SIECI TELETECHNICZNYCH</t>
  </si>
  <si>
    <t>KOSZTORYS OFERTOWY NR 8 - PRZEBUDOWA I BUDOWA SIECI WODOCIĄGOWYCH</t>
  </si>
  <si>
    <t>KOSZTORYS OFERTOWY NR 9 - UMOCNIENIE KORYTA RZEKI OKRZESZY</t>
  </si>
  <si>
    <t>Koszty związane z zaprojektowaniem i uzgodnieniem uszynienia wiaduktu nad linią PKP</t>
  </si>
  <si>
    <r>
      <t>m</t>
    </r>
    <r>
      <rPr>
        <vertAlign val="superscript"/>
        <sz val="10"/>
        <rFont val="Arial CE"/>
        <charset val="238"/>
      </rPr>
      <t>2</t>
    </r>
  </si>
  <si>
    <r>
      <t>m</t>
    </r>
    <r>
      <rPr>
        <vertAlign val="superscript"/>
        <sz val="10"/>
        <rFont val="Arial CE"/>
        <charset val="238"/>
      </rPr>
      <t>3</t>
    </r>
    <r>
      <rPr>
        <sz val="10"/>
        <rFont val="Arial CE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</si>
</sst>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zł&quot;_-;\-* #,##0.00\ &quot;zł&quot;_-;_-* &quot;-&quot;??\ &quot;zł&quot;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#,##0.000"/>
    <numFmt numFmtId="169" formatCode="&quot; zł&quot;#,##0.00_);[Red]\(&quot; zł&quot;#,##0.00\)"/>
    <numFmt numFmtId="170" formatCode="_-* #,##0.00&quot; zł&quot;_-;\-* #,##0.00&quot; zł&quot;_-;_-* \-??&quot; zł&quot;_-;_-@_-"/>
    <numFmt numFmtId="171" formatCode="[$-415]#,##0.00"/>
    <numFmt numFmtId="172" formatCode="[$-415]0"/>
    <numFmt numFmtId="173" formatCode="[$-415]General"/>
    <numFmt numFmtId="174" formatCode="[$-415]0.00"/>
    <numFmt numFmtId="175" formatCode="0&quot;.&quot;"/>
    <numFmt numFmtId="176" formatCode="00&quot;.&quot;00&quot;.&quot;00&quot;.&quot;"/>
  </numFmts>
  <fonts count="75">
    <font>
      <sz val="10"/>
      <name val="Arial CE"/>
      <charset val="238"/>
    </font>
    <font>
      <sz val="10"/>
      <name val="Arial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8"/>
      <name val="Arial"/>
      <family val="2"/>
    </font>
    <font>
      <b/>
      <sz val="12"/>
      <name val="Times New Roman CE"/>
      <family val="1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19"/>
      <name val="Czcionka tekstu podstawowego"/>
      <family val="2"/>
      <charset val="238"/>
    </font>
    <font>
      <b/>
      <sz val="11"/>
      <color indexed="1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Helv"/>
      <family val="2"/>
      <charset val="238"/>
    </font>
    <font>
      <sz val="10"/>
      <name val="Helv"/>
      <family val="2"/>
    </font>
    <font>
      <sz val="10"/>
      <name val="tahoma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Times New Roman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b/>
      <sz val="11"/>
      <name val="Arial CE"/>
    </font>
    <font>
      <b/>
      <sz val="11"/>
      <name val="Arial CE"/>
      <charset val="238"/>
    </font>
    <font>
      <sz val="10"/>
      <name val="Arial CE"/>
    </font>
    <font>
      <b/>
      <sz val="10"/>
      <name val="Arial CE"/>
      <charset val="238"/>
    </font>
    <font>
      <b/>
      <sz val="10"/>
      <name val="Arial CE"/>
    </font>
    <font>
      <sz val="11"/>
      <name val="Arial CE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  <charset val="238"/>
    </font>
    <font>
      <b/>
      <sz val="12"/>
      <name val="Arial CE"/>
    </font>
    <font>
      <b/>
      <sz val="12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</font>
    <font>
      <sz val="10"/>
      <color rgb="FFFF0000"/>
      <name val="Arial CE"/>
      <charset val="238"/>
    </font>
    <font>
      <sz val="10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 CE"/>
      <charset val="238"/>
    </font>
    <font>
      <b/>
      <sz val="9"/>
      <name val="Arial CE"/>
      <charset val="238"/>
    </font>
    <font>
      <sz val="10"/>
      <name val="Arial CE1"/>
      <charset val="238"/>
    </font>
    <font>
      <b/>
      <sz val="8"/>
      <name val="Symbol"/>
      <family val="1"/>
      <charset val="2"/>
    </font>
    <font>
      <b/>
      <u/>
      <sz val="8"/>
      <name val="Arial CE"/>
      <charset val="238"/>
    </font>
    <font>
      <b/>
      <sz val="8"/>
      <name val="Arial"/>
      <family val="2"/>
      <charset val="238"/>
    </font>
    <font>
      <vertAlign val="superscript"/>
      <sz val="10"/>
      <name val="Arial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6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4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2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8"/>
      </bottom>
      <diagonal/>
    </border>
    <border>
      <left/>
      <right style="thin">
        <color indexed="64"/>
      </right>
      <top style="double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double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medium">
        <color indexed="64"/>
      </bottom>
      <diagonal/>
    </border>
    <border>
      <left/>
      <right/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74">
    <xf numFmtId="0" fontId="0" fillId="0" borderId="0"/>
    <xf numFmtId="0" fontId="4" fillId="0" borderId="0"/>
    <xf numFmtId="0" fontId="33" fillId="0" borderId="0"/>
    <xf numFmtId="0" fontId="5" fillId="0" borderId="0"/>
    <xf numFmtId="0" fontId="34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8" fillId="7" borderId="1" applyNumberFormat="0" applyAlignment="0" applyProtection="0"/>
    <xf numFmtId="0" fontId="19" fillId="15" borderId="2" applyNumberFormat="0" applyAlignment="0" applyProtection="0"/>
    <xf numFmtId="0" fontId="20" fillId="6" borderId="0" applyNumberFormat="0" applyBorder="0" applyAlignment="0" applyProtection="0"/>
    <xf numFmtId="0" fontId="21" fillId="0" borderId="3" applyNumberFormat="0" applyFill="0" applyAlignment="0" applyProtection="0"/>
    <xf numFmtId="0" fontId="22" fillId="16" borderId="4" applyNumberFormat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7" fillId="0" borderId="0"/>
    <xf numFmtId="0" fontId="4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2" fillId="0" borderId="0"/>
    <xf numFmtId="0" fontId="14" fillId="0" borderId="0"/>
    <xf numFmtId="0" fontId="62" fillId="0" borderId="0"/>
    <xf numFmtId="0" fontId="6" fillId="0" borderId="0"/>
    <xf numFmtId="0" fontId="32" fillId="0" borderId="0"/>
    <xf numFmtId="0" fontId="27" fillId="15" borderId="1" applyNumberFormat="0" applyAlignment="0" applyProtection="0"/>
    <xf numFmtId="0" fontId="4" fillId="0" borderId="0"/>
    <xf numFmtId="0" fontId="33" fillId="0" borderId="0"/>
    <xf numFmtId="0" fontId="28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2" fillId="4" borderId="9" applyNumberFormat="0" applyAlignment="0" applyProtection="0"/>
    <xf numFmtId="44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32" fillId="0" borderId="0" applyFill="0" applyBorder="0" applyAlignment="0" applyProtection="0"/>
    <xf numFmtId="44" fontId="14" fillId="0" borderId="0" applyFont="0" applyFill="0" applyBorder="0" applyAlignment="0" applyProtection="0"/>
    <xf numFmtId="0" fontId="31" fillId="17" borderId="0" applyNumberFormat="0" applyBorder="0" applyAlignment="0" applyProtection="0"/>
  </cellStyleXfs>
  <cellXfs count="917">
    <xf numFmtId="0" fontId="0" fillId="0" borderId="0" xfId="0"/>
    <xf numFmtId="0" fontId="10" fillId="0" borderId="0" xfId="0" applyFont="1" applyAlignment="1">
      <alignment vertical="center"/>
    </xf>
    <xf numFmtId="0" fontId="9" fillId="18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2" fillId="18" borderId="11" xfId="0" applyFont="1" applyFill="1" applyBorder="1" applyAlignment="1">
      <alignment horizontal="center" vertical="center"/>
    </xf>
    <xf numFmtId="0" fontId="12" fillId="18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5" fillId="18" borderId="14" xfId="0" applyFont="1" applyFill="1" applyBorder="1" applyAlignment="1">
      <alignment horizontal="center" vertical="center"/>
    </xf>
    <xf numFmtId="0" fontId="15" fillId="18" borderId="13" xfId="0" applyFont="1" applyFill="1" applyBorder="1" applyAlignment="1">
      <alignment vertical="center"/>
    </xf>
    <xf numFmtId="0" fontId="7" fillId="18" borderId="15" xfId="0" applyFont="1" applyFill="1" applyBorder="1" applyAlignment="1">
      <alignment horizontal="center" vertical="center"/>
    </xf>
    <xf numFmtId="4" fontId="7" fillId="18" borderId="1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19" borderId="16" xfId="0" applyFont="1" applyFill="1" applyBorder="1" applyAlignment="1">
      <alignment horizontal="center" vertical="center"/>
    </xf>
    <xf numFmtId="0" fontId="7" fillId="19" borderId="16" xfId="0" applyFont="1" applyFill="1" applyBorder="1" applyAlignment="1">
      <alignment vertical="center" wrapText="1"/>
    </xf>
    <xf numFmtId="0" fontId="7" fillId="0" borderId="17" xfId="0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18" borderId="18" xfId="0" applyFont="1" applyFill="1" applyBorder="1" applyAlignment="1">
      <alignment horizontal="center" vertical="center"/>
    </xf>
    <xf numFmtId="0" fontId="15" fillId="18" borderId="19" xfId="0" applyFont="1" applyFill="1" applyBorder="1" applyAlignment="1">
      <alignment horizontal="center" vertical="center"/>
    </xf>
    <xf numFmtId="0" fontId="7" fillId="19" borderId="20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vertical="center" wrapText="1"/>
    </xf>
    <xf numFmtId="0" fontId="7" fillId="19" borderId="22" xfId="0" applyFont="1" applyFill="1" applyBorder="1" applyAlignment="1">
      <alignment horizontal="center" vertical="center"/>
    </xf>
    <xf numFmtId="4" fontId="7" fillId="19" borderId="23" xfId="0" applyNumberFormat="1" applyFont="1" applyFill="1" applyBorder="1" applyAlignment="1">
      <alignment horizontal="center" vertical="center"/>
    </xf>
    <xf numFmtId="3" fontId="7" fillId="19" borderId="16" xfId="0" applyNumberFormat="1" applyFont="1" applyFill="1" applyBorder="1" applyAlignment="1">
      <alignment horizontal="center" vertical="center" wrapText="1"/>
    </xf>
    <xf numFmtId="2" fontId="7" fillId="19" borderId="24" xfId="0" applyNumberFormat="1" applyFont="1" applyFill="1" applyBorder="1" applyAlignment="1">
      <alignment horizontal="center" vertical="center"/>
    </xf>
    <xf numFmtId="4" fontId="7" fillId="0" borderId="25" xfId="0" applyNumberFormat="1" applyFont="1" applyBorder="1" applyAlignment="1">
      <alignment horizontal="center" vertical="center"/>
    </xf>
    <xf numFmtId="0" fontId="7" fillId="19" borderId="26" xfId="0" applyFont="1" applyFill="1" applyBorder="1" applyAlignment="1">
      <alignment horizontal="center" vertical="center" wrapText="1"/>
    </xf>
    <xf numFmtId="0" fontId="7" fillId="19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" fontId="7" fillId="19" borderId="16" xfId="0" applyNumberFormat="1" applyFont="1" applyFill="1" applyBorder="1" applyAlignment="1">
      <alignment horizontal="center" vertical="center"/>
    </xf>
    <xf numFmtId="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20" borderId="27" xfId="0" applyFont="1" applyFill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19" xfId="0" applyFont="1" applyBorder="1" applyAlignment="1">
      <alignment vertical="center"/>
    </xf>
    <xf numFmtId="2" fontId="15" fillId="0" borderId="19" xfId="0" applyNumberFormat="1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15" fillId="18" borderId="10" xfId="0" applyFont="1" applyFill="1" applyBorder="1" applyAlignment="1" applyProtection="1">
      <alignment horizontal="center" vertical="center" wrapText="1"/>
      <protection locked="0"/>
    </xf>
    <xf numFmtId="0" fontId="40" fillId="18" borderId="29" xfId="0" applyFont="1" applyFill="1" applyBorder="1" applyAlignment="1">
      <alignment horizontal="center" vertical="center"/>
    </xf>
    <xf numFmtId="0" fontId="40" fillId="18" borderId="11" xfId="0" applyFont="1" applyFill="1" applyBorder="1" applyAlignment="1">
      <alignment horizontal="center" vertical="center"/>
    </xf>
    <xf numFmtId="0" fontId="40" fillId="18" borderId="12" xfId="0" applyFont="1" applyFill="1" applyBorder="1" applyAlignment="1">
      <alignment horizontal="center" vertical="center"/>
    </xf>
    <xf numFmtId="3" fontId="40" fillId="18" borderId="30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168" fontId="7" fillId="0" borderId="17" xfId="0" quotePrefix="1" applyNumberFormat="1" applyFont="1" applyBorder="1" applyAlignment="1">
      <alignment horizontal="center" vertical="center" wrapText="1"/>
    </xf>
    <xf numFmtId="4" fontId="7" fillId="0" borderId="17" xfId="0" quotePrefix="1" applyNumberFormat="1" applyFont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 wrapText="1"/>
    </xf>
    <xf numFmtId="0" fontId="7" fillId="19" borderId="16" xfId="0" applyFont="1" applyFill="1" applyBorder="1" applyAlignment="1">
      <alignment horizontal="center" vertical="center" wrapText="1"/>
    </xf>
    <xf numFmtId="0" fontId="7" fillId="19" borderId="24" xfId="0" applyFont="1" applyFill="1" applyBorder="1" applyAlignment="1">
      <alignment vertical="center" wrapText="1"/>
    </xf>
    <xf numFmtId="4" fontId="7" fillId="19" borderId="16" xfId="0" applyNumberFormat="1" applyFont="1" applyFill="1" applyBorder="1" applyAlignment="1">
      <alignment horizontal="center" vertical="center" wrapText="1"/>
    </xf>
    <xf numFmtId="4" fontId="7" fillId="19" borderId="23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 wrapText="1"/>
    </xf>
    <xf numFmtId="0" fontId="7" fillId="19" borderId="24" xfId="0" applyFont="1" applyFill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34" xfId="0" applyFont="1" applyBorder="1" applyAlignment="1">
      <alignment vertical="center" wrapText="1"/>
    </xf>
    <xf numFmtId="3" fontId="7" fillId="0" borderId="26" xfId="0" applyNumberFormat="1" applyFont="1" applyBorder="1" applyAlignment="1">
      <alignment horizontal="center" vertical="center"/>
    </xf>
    <xf numFmtId="4" fontId="7" fillId="0" borderId="26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vertical="center" wrapText="1"/>
    </xf>
    <xf numFmtId="3" fontId="7" fillId="0" borderId="17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4" fontId="7" fillId="0" borderId="39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vertical="center" wrapText="1"/>
    </xf>
    <xf numFmtId="0" fontId="7" fillId="0" borderId="4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center" vertical="center"/>
    </xf>
    <xf numFmtId="0" fontId="7" fillId="18" borderId="43" xfId="0" applyFont="1" applyFill="1" applyBorder="1" applyAlignment="1">
      <alignment horizontal="center" vertical="center"/>
    </xf>
    <xf numFmtId="4" fontId="7" fillId="18" borderId="43" xfId="0" applyNumberFormat="1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3" fontId="7" fillId="0" borderId="44" xfId="0" applyNumberFormat="1" applyFont="1" applyBorder="1" applyAlignment="1">
      <alignment horizontal="center" vertical="center"/>
    </xf>
    <xf numFmtId="4" fontId="7" fillId="0" borderId="44" xfId="0" applyNumberFormat="1" applyFont="1" applyBorder="1" applyAlignment="1">
      <alignment horizontal="center" vertical="center"/>
    </xf>
    <xf numFmtId="0" fontId="7" fillId="19" borderId="16" xfId="0" applyFont="1" applyFill="1" applyBorder="1" applyAlignment="1">
      <alignment vertical="center"/>
    </xf>
    <xf numFmtId="0" fontId="7" fillId="0" borderId="45" xfId="0" applyFont="1" applyBorder="1" applyAlignment="1">
      <alignment horizontal="center" vertical="center"/>
    </xf>
    <xf numFmtId="0" fontId="15" fillId="18" borderId="13" xfId="0" applyFont="1" applyFill="1" applyBorder="1" applyAlignment="1">
      <alignment horizontal="center" vertical="center"/>
    </xf>
    <xf numFmtId="0" fontId="15" fillId="18" borderId="43" xfId="0" applyFont="1" applyFill="1" applyBorder="1" applyAlignment="1">
      <alignment vertical="center"/>
    </xf>
    <xf numFmtId="0" fontId="7" fillId="18" borderId="46" xfId="0" applyFont="1" applyFill="1" applyBorder="1" applyAlignment="1">
      <alignment horizontal="center" vertical="center"/>
    </xf>
    <xf numFmtId="0" fontId="7" fillId="23" borderId="47" xfId="0" applyFont="1" applyFill="1" applyBorder="1" applyAlignment="1">
      <alignment horizontal="center" vertical="center"/>
    </xf>
    <xf numFmtId="0" fontId="7" fillId="23" borderId="48" xfId="0" applyFont="1" applyFill="1" applyBorder="1" applyAlignment="1">
      <alignment horizontal="center" vertical="center"/>
    </xf>
    <xf numFmtId="2" fontId="7" fillId="23" borderId="48" xfId="0" applyNumberFormat="1" applyFont="1" applyFill="1" applyBorder="1" applyAlignment="1">
      <alignment horizontal="center" vertical="center"/>
    </xf>
    <xf numFmtId="4" fontId="7" fillId="0" borderId="49" xfId="0" applyNumberFormat="1" applyFont="1" applyBorder="1" applyAlignment="1">
      <alignment horizontal="center" vertical="center"/>
    </xf>
    <xf numFmtId="4" fontId="7" fillId="0" borderId="50" xfId="0" applyNumberFormat="1" applyFont="1" applyBorder="1" applyAlignment="1">
      <alignment horizontal="center" vertical="center"/>
    </xf>
    <xf numFmtId="0" fontId="7" fillId="23" borderId="51" xfId="0" applyFont="1" applyFill="1" applyBorder="1" applyAlignment="1">
      <alignment horizontal="center" vertical="center"/>
    </xf>
    <xf numFmtId="0" fontId="7" fillId="23" borderId="51" xfId="0" applyFont="1" applyFill="1" applyBorder="1" applyAlignment="1">
      <alignment vertical="center" wrapText="1"/>
    </xf>
    <xf numFmtId="0" fontId="7" fillId="23" borderId="52" xfId="0" applyFont="1" applyFill="1" applyBorder="1" applyAlignment="1">
      <alignment horizontal="center" vertical="center"/>
    </xf>
    <xf numFmtId="0" fontId="7" fillId="23" borderId="53" xfId="0" applyFont="1" applyFill="1" applyBorder="1" applyAlignment="1">
      <alignment horizontal="center" vertical="center"/>
    </xf>
    <xf numFmtId="2" fontId="7" fillId="23" borderId="53" xfId="0" applyNumberFormat="1" applyFont="1" applyFill="1" applyBorder="1" applyAlignment="1">
      <alignment horizontal="center" vertical="center"/>
    </xf>
    <xf numFmtId="0" fontId="7" fillId="0" borderId="54" xfId="0" applyFont="1" applyBorder="1" applyAlignment="1">
      <alignment vertical="center" wrapText="1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23" borderId="57" xfId="0" applyFont="1" applyFill="1" applyBorder="1" applyAlignment="1">
      <alignment horizontal="center" vertical="center"/>
    </xf>
    <xf numFmtId="0" fontId="7" fillId="23" borderId="58" xfId="0" applyFont="1" applyFill="1" applyBorder="1" applyAlignment="1">
      <alignment horizontal="center" vertical="center"/>
    </xf>
    <xf numFmtId="0" fontId="7" fillId="23" borderId="58" xfId="0" applyFont="1" applyFill="1" applyBorder="1" applyAlignment="1">
      <alignment vertical="center" wrapText="1"/>
    </xf>
    <xf numFmtId="0" fontId="7" fillId="23" borderId="59" xfId="0" applyFont="1" applyFill="1" applyBorder="1" applyAlignment="1">
      <alignment horizontal="center" vertical="center"/>
    </xf>
    <xf numFmtId="0" fontId="7" fillId="23" borderId="16" xfId="0" applyFont="1" applyFill="1" applyBorder="1" applyAlignment="1">
      <alignment horizontal="center" vertical="center"/>
    </xf>
    <xf numFmtId="2" fontId="7" fillId="23" borderId="16" xfId="0" applyNumberFormat="1" applyFont="1" applyFill="1" applyBorder="1" applyAlignment="1">
      <alignment horizontal="center" vertical="center"/>
    </xf>
    <xf numFmtId="4" fontId="7" fillId="23" borderId="23" xfId="0" applyNumberFormat="1" applyFont="1" applyFill="1" applyBorder="1" applyAlignment="1">
      <alignment horizontal="center" vertical="center"/>
    </xf>
    <xf numFmtId="0" fontId="7" fillId="0" borderId="45" xfId="0" applyFont="1" applyBorder="1" applyAlignment="1">
      <alignment vertical="center" wrapText="1"/>
    </xf>
    <xf numFmtId="4" fontId="7" fillId="0" borderId="45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vertical="center" wrapText="1"/>
    </xf>
    <xf numFmtId="0" fontId="7" fillId="0" borderId="60" xfId="0" applyFont="1" applyBorder="1" applyAlignment="1">
      <alignment horizontal="center" vertical="center"/>
    </xf>
    <xf numFmtId="2" fontId="7" fillId="0" borderId="26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45" xfId="0" applyNumberFormat="1" applyFont="1" applyBorder="1" applyAlignment="1">
      <alignment horizontal="center" vertical="center"/>
    </xf>
    <xf numFmtId="0" fontId="15" fillId="20" borderId="61" xfId="0" applyFont="1" applyFill="1" applyBorder="1" applyAlignment="1">
      <alignment horizontal="center" vertical="center"/>
    </xf>
    <xf numFmtId="0" fontId="15" fillId="20" borderId="61" xfId="0" applyFont="1" applyFill="1" applyBorder="1" applyAlignment="1">
      <alignment vertical="center"/>
    </xf>
    <xf numFmtId="0" fontId="7" fillId="20" borderId="62" xfId="0" applyFont="1" applyFill="1" applyBorder="1" applyAlignment="1">
      <alignment horizontal="center" vertical="center"/>
    </xf>
    <xf numFmtId="0" fontId="7" fillId="20" borderId="63" xfId="0" applyFont="1" applyFill="1" applyBorder="1" applyAlignment="1">
      <alignment horizontal="center" vertical="center"/>
    </xf>
    <xf numFmtId="2" fontId="7" fillId="20" borderId="63" xfId="0" applyNumberFormat="1" applyFont="1" applyFill="1" applyBorder="1" applyAlignment="1">
      <alignment horizontal="center" vertical="center"/>
    </xf>
    <xf numFmtId="0" fontId="7" fillId="23" borderId="64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4" fontId="7" fillId="0" borderId="16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2" fillId="0" borderId="45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vertical="center" wrapText="1"/>
    </xf>
    <xf numFmtId="3" fontId="7" fillId="0" borderId="45" xfId="0" applyNumberFormat="1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 wrapText="1"/>
    </xf>
    <xf numFmtId="4" fontId="7" fillId="0" borderId="68" xfId="0" applyNumberFormat="1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2" fontId="7" fillId="19" borderId="16" xfId="0" applyNumberFormat="1" applyFont="1" applyFill="1" applyBorder="1" applyAlignment="1">
      <alignment horizontal="center" vertical="center"/>
    </xf>
    <xf numFmtId="0" fontId="7" fillId="0" borderId="44" xfId="0" applyFont="1" applyBorder="1" applyAlignment="1">
      <alignment vertical="center" wrapText="1"/>
    </xf>
    <xf numFmtId="2" fontId="7" fillId="0" borderId="44" xfId="0" applyNumberFormat="1" applyFont="1" applyBorder="1" applyAlignment="1">
      <alignment horizontal="center" vertical="center"/>
    </xf>
    <xf numFmtId="0" fontId="7" fillId="19" borderId="16" xfId="0" applyFont="1" applyFill="1" applyBorder="1" applyAlignment="1">
      <alignment horizontal="left" vertical="center"/>
    </xf>
    <xf numFmtId="0" fontId="7" fillId="19" borderId="64" xfId="0" applyFont="1" applyFill="1" applyBorder="1" applyAlignment="1">
      <alignment horizontal="center" vertical="center"/>
    </xf>
    <xf numFmtId="3" fontId="7" fillId="19" borderId="23" xfId="0" applyNumberFormat="1" applyFont="1" applyFill="1" applyBorder="1" applyAlignment="1">
      <alignment horizontal="center" vertical="center"/>
    </xf>
    <xf numFmtId="0" fontId="7" fillId="19" borderId="24" xfId="0" applyFont="1" applyFill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3" fontId="7" fillId="0" borderId="71" xfId="0" applyNumberFormat="1" applyFont="1" applyBorder="1" applyAlignment="1">
      <alignment horizontal="center" vertical="center"/>
    </xf>
    <xf numFmtId="4" fontId="7" fillId="0" borderId="71" xfId="0" applyNumberFormat="1" applyFont="1" applyBorder="1" applyAlignment="1">
      <alignment horizontal="center" vertical="center"/>
    </xf>
    <xf numFmtId="4" fontId="7" fillId="0" borderId="26" xfId="0" applyNumberFormat="1" applyFont="1" applyBorder="1" applyAlignment="1">
      <alignment horizontal="center" vertical="center"/>
    </xf>
    <xf numFmtId="0" fontId="15" fillId="21" borderId="72" xfId="0" applyFont="1" applyFill="1" applyBorder="1" applyAlignment="1">
      <alignment horizontal="center" vertical="center"/>
    </xf>
    <xf numFmtId="0" fontId="15" fillId="21" borderId="61" xfId="0" applyFont="1" applyFill="1" applyBorder="1" applyAlignment="1">
      <alignment vertical="center"/>
    </xf>
    <xf numFmtId="0" fontId="7" fillId="21" borderId="73" xfId="0" applyFont="1" applyFill="1" applyBorder="1" applyAlignment="1">
      <alignment horizontal="center" vertical="center"/>
    </xf>
    <xf numFmtId="0" fontId="7" fillId="21" borderId="63" xfId="0" applyFont="1" applyFill="1" applyBorder="1" applyAlignment="1">
      <alignment horizontal="center" vertical="center"/>
    </xf>
    <xf numFmtId="4" fontId="7" fillId="21" borderId="63" xfId="0" applyNumberFormat="1" applyFont="1" applyFill="1" applyBorder="1" applyAlignment="1">
      <alignment horizontal="center" vertical="center"/>
    </xf>
    <xf numFmtId="0" fontId="15" fillId="21" borderId="74" xfId="0" applyFont="1" applyFill="1" applyBorder="1" applyAlignment="1">
      <alignment horizontal="center" vertical="center"/>
    </xf>
    <xf numFmtId="4" fontId="15" fillId="22" borderId="75" xfId="72" applyNumberFormat="1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vertical="center"/>
    </xf>
    <xf numFmtId="4" fontId="63" fillId="0" borderId="0" xfId="0" applyNumberFormat="1" applyFont="1" applyAlignment="1">
      <alignment horizontal="center" vertical="center" wrapText="1"/>
    </xf>
    <xf numFmtId="0" fontId="3" fillId="0" borderId="76" xfId="0" applyFont="1" applyBorder="1" applyAlignment="1">
      <alignment horizontal="center" vertical="center"/>
    </xf>
    <xf numFmtId="4" fontId="3" fillId="0" borderId="77" xfId="0" applyNumberFormat="1" applyFont="1" applyBorder="1" applyAlignment="1">
      <alignment horizontal="center" vertical="center" wrapText="1"/>
    </xf>
    <xf numFmtId="4" fontId="13" fillId="0" borderId="78" xfId="0" applyNumberFormat="1" applyFont="1" applyBorder="1" applyAlignment="1">
      <alignment horizontal="center" vertical="center"/>
    </xf>
    <xf numFmtId="0" fontId="12" fillId="18" borderId="79" xfId="0" applyFont="1" applyFill="1" applyBorder="1" applyAlignment="1">
      <alignment horizontal="center" vertical="center"/>
    </xf>
    <xf numFmtId="0" fontId="15" fillId="18" borderId="80" xfId="0" applyFont="1" applyFill="1" applyBorder="1" applyAlignment="1">
      <alignment horizontal="center" vertical="center"/>
    </xf>
    <xf numFmtId="4" fontId="7" fillId="18" borderId="81" xfId="0" applyNumberFormat="1" applyFont="1" applyFill="1" applyBorder="1" applyAlignment="1">
      <alignment horizontal="center" vertical="center"/>
    </xf>
    <xf numFmtId="0" fontId="7" fillId="19" borderId="82" xfId="0" applyFont="1" applyFill="1" applyBorder="1" applyAlignment="1">
      <alignment horizontal="center" vertical="center" wrapText="1"/>
    </xf>
    <xf numFmtId="4" fontId="7" fillId="19" borderId="83" xfId="0" applyNumberFormat="1" applyFont="1" applyFill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4" fontId="7" fillId="0" borderId="85" xfId="0" applyNumberFormat="1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 wrapText="1"/>
    </xf>
    <xf numFmtId="4" fontId="7" fillId="0" borderId="83" xfId="0" applyNumberFormat="1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 wrapText="1"/>
    </xf>
    <xf numFmtId="4" fontId="7" fillId="0" borderId="88" xfId="0" applyNumberFormat="1" applyFont="1" applyBorder="1" applyAlignment="1">
      <alignment horizontal="center" vertical="center"/>
    </xf>
    <xf numFmtId="0" fontId="15" fillId="18" borderId="89" xfId="0" applyFont="1" applyFill="1" applyBorder="1" applyAlignment="1">
      <alignment horizontal="center" vertical="center"/>
    </xf>
    <xf numFmtId="4" fontId="7" fillId="18" borderId="90" xfId="0" applyNumberFormat="1" applyFont="1" applyFill="1" applyBorder="1" applyAlignment="1">
      <alignment horizontal="center" vertical="center"/>
    </xf>
    <xf numFmtId="0" fontId="7" fillId="0" borderId="91" xfId="0" applyFont="1" applyBorder="1" applyAlignment="1">
      <alignment horizontal="center" vertical="center" wrapText="1"/>
    </xf>
    <xf numFmtId="4" fontId="7" fillId="0" borderId="92" xfId="0" applyNumberFormat="1" applyFont="1" applyBorder="1" applyAlignment="1">
      <alignment horizontal="center" vertical="center"/>
    </xf>
    <xf numFmtId="0" fontId="7" fillId="23" borderId="93" xfId="0" applyFont="1" applyFill="1" applyBorder="1" applyAlignment="1">
      <alignment horizontal="center" vertical="center"/>
    </xf>
    <xf numFmtId="4" fontId="7" fillId="23" borderId="94" xfId="0" applyNumberFormat="1" applyFont="1" applyFill="1" applyBorder="1" applyAlignment="1">
      <alignment horizontal="center" vertical="center"/>
    </xf>
    <xf numFmtId="0" fontId="7" fillId="0" borderId="95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1" fontId="7" fillId="0" borderId="97" xfId="0" applyNumberFormat="1" applyFont="1" applyBorder="1" applyAlignment="1">
      <alignment horizontal="center" vertical="center"/>
    </xf>
    <xf numFmtId="4" fontId="7" fillId="0" borderId="97" xfId="0" applyNumberFormat="1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4" fontId="7" fillId="0" borderId="100" xfId="0" applyNumberFormat="1" applyFont="1" applyBorder="1" applyAlignment="1">
      <alignment horizontal="center" vertical="center"/>
    </xf>
    <xf numFmtId="0" fontId="15" fillId="20" borderId="101" xfId="0" applyFont="1" applyFill="1" applyBorder="1" applyAlignment="1">
      <alignment horizontal="center" vertical="center"/>
    </xf>
    <xf numFmtId="4" fontId="7" fillId="0" borderId="102" xfId="0" applyNumberFormat="1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 wrapText="1"/>
    </xf>
    <xf numFmtId="0" fontId="15" fillId="20" borderId="104" xfId="0" applyFont="1" applyFill="1" applyBorder="1" applyAlignment="1">
      <alignment horizontal="center" vertical="center"/>
    </xf>
    <xf numFmtId="4" fontId="7" fillId="20" borderId="105" xfId="0" applyNumberFormat="1" applyFont="1" applyFill="1" applyBorder="1" applyAlignment="1">
      <alignment horizontal="center" vertical="center"/>
    </xf>
    <xf numFmtId="0" fontId="7" fillId="0" borderId="82" xfId="0" applyFont="1" applyBorder="1" applyAlignment="1">
      <alignment horizontal="center" vertical="center" wrapText="1"/>
    </xf>
    <xf numFmtId="4" fontId="7" fillId="0" borderId="106" xfId="0" applyNumberFormat="1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/>
    </xf>
    <xf numFmtId="0" fontId="7" fillId="0" borderId="108" xfId="0" applyFont="1" applyBorder="1" applyAlignment="1">
      <alignment horizontal="center" vertical="center"/>
    </xf>
    <xf numFmtId="0" fontId="7" fillId="0" borderId="108" xfId="0" applyFont="1" applyBorder="1" applyAlignment="1">
      <alignment horizontal="center" vertical="center" wrapText="1"/>
    </xf>
    <xf numFmtId="4" fontId="7" fillId="0" borderId="109" xfId="0" applyNumberFormat="1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4" fontId="7" fillId="0" borderId="110" xfId="0" applyNumberFormat="1" applyFont="1" applyBorder="1" applyAlignment="1">
      <alignment horizontal="center" vertical="center"/>
    </xf>
    <xf numFmtId="0" fontId="15" fillId="21" borderId="104" xfId="0" applyFont="1" applyFill="1" applyBorder="1" applyAlignment="1">
      <alignment horizontal="center" vertical="center"/>
    </xf>
    <xf numFmtId="4" fontId="7" fillId="21" borderId="105" xfId="0" applyNumberFormat="1" applyFont="1" applyFill="1" applyBorder="1" applyAlignment="1">
      <alignment horizontal="center" vertical="center"/>
    </xf>
    <xf numFmtId="0" fontId="41" fillId="0" borderId="111" xfId="0" applyFont="1" applyBorder="1" applyAlignment="1">
      <alignment horizontal="center" vertical="center"/>
    </xf>
    <xf numFmtId="0" fontId="15" fillId="0" borderId="111" xfId="0" applyFont="1" applyBorder="1" applyAlignment="1">
      <alignment horizontal="left" vertical="center"/>
    </xf>
    <xf numFmtId="2" fontId="15" fillId="0" borderId="111" xfId="0" applyNumberFormat="1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 wrapText="1"/>
    </xf>
    <xf numFmtId="0" fontId="7" fillId="0" borderId="113" xfId="0" applyFont="1" applyBorder="1" applyAlignment="1">
      <alignment horizontal="center" vertical="center"/>
    </xf>
    <xf numFmtId="4" fontId="3" fillId="0" borderId="0" xfId="0" applyNumberFormat="1" applyFont="1" applyAlignment="1">
      <alignment vertical="center" wrapText="1"/>
    </xf>
    <xf numFmtId="0" fontId="13" fillId="0" borderId="114" xfId="0" applyFont="1" applyBorder="1" applyAlignment="1">
      <alignment vertical="center"/>
    </xf>
    <xf numFmtId="0" fontId="15" fillId="20" borderId="41" xfId="0" applyFont="1" applyFill="1" applyBorder="1" applyAlignment="1" applyProtection="1">
      <alignment horizontal="center" vertical="center" wrapText="1"/>
      <protection locked="0"/>
    </xf>
    <xf numFmtId="3" fontId="15" fillId="20" borderId="36" xfId="0" applyNumberFormat="1" applyFont="1" applyFill="1" applyBorder="1" applyAlignment="1" applyProtection="1">
      <alignment horizontal="center" vertical="center" wrapText="1"/>
      <protection locked="0"/>
    </xf>
    <xf numFmtId="0" fontId="7" fillId="20" borderId="115" xfId="0" applyFont="1" applyFill="1" applyBorder="1" applyAlignment="1">
      <alignment horizontal="center" vertical="center"/>
    </xf>
    <xf numFmtId="0" fontId="7" fillId="20" borderId="116" xfId="0" applyFont="1" applyFill="1" applyBorder="1" applyAlignment="1">
      <alignment horizontal="center" vertical="center"/>
    </xf>
    <xf numFmtId="0" fontId="7" fillId="20" borderId="117" xfId="0" applyFont="1" applyFill="1" applyBorder="1" applyAlignment="1">
      <alignment horizontal="center" vertical="center"/>
    </xf>
    <xf numFmtId="3" fontId="7" fillId="20" borderId="116" xfId="0" applyNumberFormat="1" applyFont="1" applyFill="1" applyBorder="1" applyAlignment="1">
      <alignment horizontal="center" vertical="center" wrapText="1"/>
    </xf>
    <xf numFmtId="0" fontId="15" fillId="20" borderId="74" xfId="0" applyFont="1" applyFill="1" applyBorder="1" applyAlignment="1">
      <alignment vertical="center"/>
    </xf>
    <xf numFmtId="0" fontId="7" fillId="20" borderId="27" xfId="0" applyFont="1" applyFill="1" applyBorder="1" applyAlignment="1">
      <alignment horizontal="center" vertical="center"/>
    </xf>
    <xf numFmtId="4" fontId="7" fillId="20" borderId="27" xfId="0" applyNumberFormat="1" applyFont="1" applyFill="1" applyBorder="1" applyAlignment="1">
      <alignment horizontal="center" vertical="center" wrapText="1"/>
    </xf>
    <xf numFmtId="0" fontId="7" fillId="20" borderId="74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4" fontId="7" fillId="0" borderId="118" xfId="0" applyNumberFormat="1" applyFont="1" applyBorder="1" applyAlignment="1">
      <alignment horizontal="center" vertical="center"/>
    </xf>
    <xf numFmtId="4" fontId="7" fillId="0" borderId="119" xfId="0" applyNumberFormat="1" applyFont="1" applyBorder="1" applyAlignment="1">
      <alignment horizontal="center" vertical="center"/>
    </xf>
    <xf numFmtId="4" fontId="7" fillId="0" borderId="120" xfId="0" applyNumberFormat="1" applyFont="1" applyBorder="1" applyAlignment="1">
      <alignment horizontal="center" vertical="center"/>
    </xf>
    <xf numFmtId="4" fontId="7" fillId="0" borderId="121" xfId="0" applyNumberFormat="1" applyFont="1" applyBorder="1" applyAlignment="1">
      <alignment horizontal="center" vertical="center"/>
    </xf>
    <xf numFmtId="0" fontId="7" fillId="0" borderId="121" xfId="0" applyFont="1" applyBorder="1" applyAlignment="1">
      <alignment vertical="center" wrapText="1"/>
    </xf>
    <xf numFmtId="0" fontId="7" fillId="0" borderId="115" xfId="0" applyFont="1" applyBorder="1" applyAlignment="1">
      <alignment vertical="center" wrapText="1"/>
    </xf>
    <xf numFmtId="0" fontId="7" fillId="0" borderId="40" xfId="0" applyFont="1" applyBorder="1" applyAlignment="1">
      <alignment vertical="top" wrapText="1"/>
    </xf>
    <xf numFmtId="0" fontId="7" fillId="0" borderId="37" xfId="0" applyFont="1" applyBorder="1" applyAlignment="1">
      <alignment vertical="top" wrapText="1"/>
    </xf>
    <xf numFmtId="3" fontId="7" fillId="0" borderId="120" xfId="0" quotePrefix="1" applyNumberFormat="1" applyFont="1" applyBorder="1" applyAlignment="1">
      <alignment horizontal="center" vertical="center"/>
    </xf>
    <xf numFmtId="3" fontId="7" fillId="0" borderId="121" xfId="0" quotePrefix="1" applyNumberFormat="1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13" fillId="0" borderId="122" xfId="0" applyFont="1" applyBorder="1" applyAlignment="1">
      <alignment vertical="center"/>
    </xf>
    <xf numFmtId="0" fontId="13" fillId="0" borderId="123" xfId="0" applyFont="1" applyBorder="1" applyAlignment="1">
      <alignment horizontal="center" vertical="center"/>
    </xf>
    <xf numFmtId="0" fontId="7" fillId="20" borderId="124" xfId="0" applyFont="1" applyFill="1" applyBorder="1" applyAlignment="1">
      <alignment horizontal="center" vertical="center"/>
    </xf>
    <xf numFmtId="0" fontId="7" fillId="20" borderId="125" xfId="0" applyFont="1" applyFill="1" applyBorder="1" applyAlignment="1">
      <alignment horizontal="center" vertical="center"/>
    </xf>
    <xf numFmtId="0" fontId="7" fillId="20" borderId="126" xfId="0" applyFont="1" applyFill="1" applyBorder="1" applyAlignment="1">
      <alignment horizontal="center" vertical="center"/>
    </xf>
    <xf numFmtId="1" fontId="7" fillId="0" borderId="67" xfId="0" applyNumberFormat="1" applyFont="1" applyBorder="1" applyAlignment="1">
      <alignment horizontal="center" vertical="center"/>
    </xf>
    <xf numFmtId="1" fontId="7" fillId="0" borderId="95" xfId="0" applyNumberFormat="1" applyFont="1" applyBorder="1" applyAlignment="1">
      <alignment horizontal="center" vertical="center"/>
    </xf>
    <xf numFmtId="1" fontId="7" fillId="0" borderId="124" xfId="0" applyNumberFormat="1" applyFont="1" applyBorder="1" applyAlignment="1">
      <alignment horizontal="center" vertical="center"/>
    </xf>
    <xf numFmtId="4" fontId="7" fillId="0" borderId="125" xfId="0" applyNumberFormat="1" applyFont="1" applyBorder="1" applyAlignment="1">
      <alignment horizontal="center" vertical="center"/>
    </xf>
    <xf numFmtId="4" fontId="7" fillId="20" borderId="126" xfId="0" applyNumberFormat="1" applyFont="1" applyFill="1" applyBorder="1" applyAlignment="1">
      <alignment horizontal="center" vertical="center"/>
    </xf>
    <xf numFmtId="0" fontId="7" fillId="0" borderId="127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 vertical="center"/>
    </xf>
    <xf numFmtId="0" fontId="15" fillId="0" borderId="128" xfId="0" applyFont="1" applyBorder="1" applyAlignment="1">
      <alignment horizontal="left" vertical="center"/>
    </xf>
    <xf numFmtId="0" fontId="7" fillId="0" borderId="128" xfId="0" applyFont="1" applyBorder="1" applyAlignment="1">
      <alignment horizontal="left" vertical="center"/>
    </xf>
    <xf numFmtId="0" fontId="15" fillId="0" borderId="128" xfId="0" applyFont="1" applyBorder="1" applyAlignment="1">
      <alignment horizontal="right" vertical="center"/>
    </xf>
    <xf numFmtId="4" fontId="15" fillId="0" borderId="129" xfId="0" applyNumberFormat="1" applyFont="1" applyBorder="1" applyAlignment="1">
      <alignment horizontal="center" vertical="center"/>
    </xf>
    <xf numFmtId="3" fontId="7" fillId="0" borderId="26" xfId="0" quotePrefix="1" applyNumberFormat="1" applyFont="1" applyBorder="1" applyAlignment="1">
      <alignment horizontal="center" vertical="center" wrapText="1"/>
    </xf>
    <xf numFmtId="4" fontId="7" fillId="0" borderId="26" xfId="0" quotePrefix="1" applyNumberFormat="1" applyFont="1" applyBorder="1" applyAlignment="1">
      <alignment horizontal="center" vertical="center"/>
    </xf>
    <xf numFmtId="0" fontId="64" fillId="0" borderId="0" xfId="0" applyFont="1"/>
    <xf numFmtId="0" fontId="65" fillId="0" borderId="0" xfId="0" applyFont="1" applyAlignment="1">
      <alignment horizontal="center" vertical="center"/>
    </xf>
    <xf numFmtId="0" fontId="15" fillId="20" borderId="130" xfId="0" applyFont="1" applyFill="1" applyBorder="1" applyAlignment="1">
      <alignment horizontal="center" vertical="center"/>
    </xf>
    <xf numFmtId="0" fontId="15" fillId="20" borderId="130" xfId="0" applyFont="1" applyFill="1" applyBorder="1" applyAlignment="1">
      <alignment vertical="center"/>
    </xf>
    <xf numFmtId="0" fontId="7" fillId="20" borderId="131" xfId="0" applyFont="1" applyFill="1" applyBorder="1" applyAlignment="1">
      <alignment horizontal="center" vertical="center"/>
    </xf>
    <xf numFmtId="0" fontId="7" fillId="20" borderId="132" xfId="0" applyFont="1" applyFill="1" applyBorder="1" applyAlignment="1">
      <alignment horizontal="center" vertical="center"/>
    </xf>
    <xf numFmtId="2" fontId="7" fillId="20" borderId="13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45" xfId="0" applyBorder="1" applyAlignment="1">
      <alignment horizontal="center"/>
    </xf>
    <xf numFmtId="0" fontId="0" fillId="0" borderId="17" xfId="0" applyBorder="1" applyAlignment="1">
      <alignment horizontal="center"/>
    </xf>
    <xf numFmtId="3" fontId="7" fillId="23" borderId="23" xfId="0" applyNumberFormat="1" applyFont="1" applyFill="1" applyBorder="1" applyAlignment="1">
      <alignment horizontal="center" vertical="center"/>
    </xf>
    <xf numFmtId="0" fontId="7" fillId="0" borderId="133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0" fontId="7" fillId="23" borderId="134" xfId="0" applyFont="1" applyFill="1" applyBorder="1" applyAlignment="1">
      <alignment vertical="center" wrapText="1"/>
    </xf>
    <xf numFmtId="0" fontId="15" fillId="18" borderId="135" xfId="0" applyFont="1" applyFill="1" applyBorder="1" applyAlignment="1">
      <alignment horizontal="center" vertical="center"/>
    </xf>
    <xf numFmtId="0" fontId="15" fillId="18" borderId="136" xfId="0" applyFont="1" applyFill="1" applyBorder="1" applyAlignment="1">
      <alignment horizontal="left" vertical="center" wrapText="1"/>
    </xf>
    <xf numFmtId="0" fontId="7" fillId="18" borderId="137" xfId="0" applyFont="1" applyFill="1" applyBorder="1" applyAlignment="1">
      <alignment horizontal="center" vertical="center"/>
    </xf>
    <xf numFmtId="0" fontId="7" fillId="18" borderId="136" xfId="0" applyFont="1" applyFill="1" applyBorder="1" applyAlignment="1">
      <alignment horizontal="center" vertical="center"/>
    </xf>
    <xf numFmtId="2" fontId="7" fillId="18" borderId="136" xfId="0" applyNumberFormat="1" applyFont="1" applyFill="1" applyBorder="1" applyAlignment="1">
      <alignment horizontal="center" vertical="center"/>
    </xf>
    <xf numFmtId="0" fontId="7" fillId="19" borderId="138" xfId="0" applyFont="1" applyFill="1" applyBorder="1" applyAlignment="1">
      <alignment horizontal="left" vertical="center" wrapText="1"/>
    </xf>
    <xf numFmtId="0" fontId="7" fillId="19" borderId="26" xfId="0" applyFont="1" applyFill="1" applyBorder="1" applyAlignment="1">
      <alignment horizontal="center" vertical="center"/>
    </xf>
    <xf numFmtId="2" fontId="7" fillId="19" borderId="26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15" fillId="18" borderId="135" xfId="0" applyFont="1" applyFill="1" applyBorder="1" applyAlignment="1">
      <alignment horizontal="left" vertical="center"/>
    </xf>
    <xf numFmtId="0" fontId="7" fillId="0" borderId="139" xfId="0" applyFont="1" applyBorder="1" applyAlignment="1">
      <alignment horizontal="center" vertical="center"/>
    </xf>
    <xf numFmtId="3" fontId="7" fillId="0" borderId="44" xfId="0" applyNumberFormat="1" applyFont="1" applyBorder="1" applyAlignment="1">
      <alignment horizontal="center" vertical="center" wrapText="1"/>
    </xf>
    <xf numFmtId="2" fontId="7" fillId="0" borderId="139" xfId="0" applyNumberFormat="1" applyFont="1" applyBorder="1" applyAlignment="1">
      <alignment horizontal="center" vertical="center"/>
    </xf>
    <xf numFmtId="0" fontId="15" fillId="18" borderId="136" xfId="0" applyFont="1" applyFill="1" applyBorder="1" applyAlignment="1">
      <alignment vertical="center"/>
    </xf>
    <xf numFmtId="0" fontId="7" fillId="19" borderId="138" xfId="0" applyFont="1" applyFill="1" applyBorder="1" applyAlignment="1">
      <alignment vertical="center" wrapText="1"/>
    </xf>
    <xf numFmtId="0" fontId="0" fillId="0" borderId="45" xfId="0" applyBorder="1" applyAlignment="1">
      <alignment wrapText="1"/>
    </xf>
    <xf numFmtId="0" fontId="7" fillId="19" borderId="140" xfId="0" applyFont="1" applyFill="1" applyBorder="1" applyAlignment="1">
      <alignment horizontal="center" vertical="center"/>
    </xf>
    <xf numFmtId="0" fontId="7" fillId="19" borderId="138" xfId="0" applyFont="1" applyFill="1" applyBorder="1" applyAlignment="1">
      <alignment horizontal="center" vertical="center"/>
    </xf>
    <xf numFmtId="2" fontId="7" fillId="19" borderId="138" xfId="0" applyNumberFormat="1" applyFont="1" applyFill="1" applyBorder="1" applyAlignment="1">
      <alignment horizontal="center" vertical="center"/>
    </xf>
    <xf numFmtId="0" fontId="15" fillId="21" borderId="74" xfId="0" applyFont="1" applyFill="1" applyBorder="1" applyAlignment="1">
      <alignment horizontal="left" vertical="center"/>
    </xf>
    <xf numFmtId="0" fontId="40" fillId="18" borderId="79" xfId="0" applyFont="1" applyFill="1" applyBorder="1" applyAlignment="1">
      <alignment horizontal="center" vertical="center"/>
    </xf>
    <xf numFmtId="3" fontId="40" fillId="18" borderId="143" xfId="0" applyNumberFormat="1" applyFont="1" applyFill="1" applyBorder="1" applyAlignment="1">
      <alignment horizontal="center" vertical="center"/>
    </xf>
    <xf numFmtId="4" fontId="7" fillId="23" borderId="144" xfId="0" applyNumberFormat="1" applyFont="1" applyFill="1" applyBorder="1" applyAlignment="1">
      <alignment horizontal="center" vertical="center"/>
    </xf>
    <xf numFmtId="0" fontId="15" fillId="20" borderId="145" xfId="0" applyFont="1" applyFill="1" applyBorder="1" applyAlignment="1">
      <alignment horizontal="center" vertical="center"/>
    </xf>
    <xf numFmtId="4" fontId="7" fillId="20" borderId="146" xfId="0" applyNumberFormat="1" applyFont="1" applyFill="1" applyBorder="1" applyAlignment="1">
      <alignment horizontal="center" vertical="center"/>
    </xf>
    <xf numFmtId="0" fontId="7" fillId="0" borderId="57" xfId="0" applyFont="1" applyBorder="1" applyAlignment="1">
      <alignment horizontal="center" vertical="center" wrapText="1"/>
    </xf>
    <xf numFmtId="0" fontId="32" fillId="22" borderId="87" xfId="0" applyFont="1" applyFill="1" applyBorder="1" applyAlignment="1">
      <alignment horizontal="center" vertical="center" wrapText="1"/>
    </xf>
    <xf numFmtId="0" fontId="15" fillId="18" borderId="147" xfId="0" applyFont="1" applyFill="1" applyBorder="1" applyAlignment="1">
      <alignment horizontal="center" vertical="center"/>
    </xf>
    <xf numFmtId="4" fontId="7" fillId="18" borderId="148" xfId="0" applyNumberFormat="1" applyFont="1" applyFill="1" applyBorder="1" applyAlignment="1">
      <alignment horizontal="center" vertical="center"/>
    </xf>
    <xf numFmtId="0" fontId="7" fillId="19" borderId="149" xfId="0" applyFont="1" applyFill="1" applyBorder="1" applyAlignment="1">
      <alignment horizontal="center" vertical="center"/>
    </xf>
    <xf numFmtId="4" fontId="7" fillId="19" borderId="83" xfId="0" applyNumberFormat="1" applyFont="1" applyFill="1" applyBorder="1" applyAlignment="1">
      <alignment horizontal="center" vertical="center"/>
    </xf>
    <xf numFmtId="0" fontId="15" fillId="18" borderId="150" xfId="0" applyFont="1" applyFill="1" applyBorder="1" applyAlignment="1">
      <alignment horizontal="center" vertical="center"/>
    </xf>
    <xf numFmtId="0" fontId="15" fillId="18" borderId="151" xfId="0" applyFont="1" applyFill="1" applyBorder="1" applyAlignment="1">
      <alignment horizontal="center" vertical="center"/>
    </xf>
    <xf numFmtId="4" fontId="7" fillId="19" borderId="106" xfId="0" applyNumberFormat="1" applyFont="1" applyFill="1" applyBorder="1" applyAlignment="1">
      <alignment horizontal="center" vertical="center"/>
    </xf>
    <xf numFmtId="0" fontId="15" fillId="21" borderId="101" xfId="0" applyFont="1" applyFill="1" applyBorder="1" applyAlignment="1">
      <alignment horizontal="center" vertical="center"/>
    </xf>
    <xf numFmtId="0" fontId="15" fillId="21" borderId="152" xfId="0" applyFont="1" applyFill="1" applyBorder="1" applyAlignment="1">
      <alignment horizontal="center" vertical="center"/>
    </xf>
    <xf numFmtId="0" fontId="39" fillId="0" borderId="153" xfId="0" applyFont="1" applyBorder="1" applyAlignment="1">
      <alignment horizontal="center" vertical="center"/>
    </xf>
    <xf numFmtId="0" fontId="15" fillId="0" borderId="111" xfId="0" applyFont="1" applyBorder="1" applyAlignment="1">
      <alignment horizontal="center" vertical="center"/>
    </xf>
    <xf numFmtId="4" fontId="15" fillId="22" borderId="154" xfId="68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50" fillId="0" borderId="0" xfId="0" applyFont="1" applyAlignment="1">
      <alignment vertical="center" wrapText="1"/>
    </xf>
    <xf numFmtId="0" fontId="3" fillId="0" borderId="87" xfId="0" applyFont="1" applyBorder="1" applyAlignment="1">
      <alignment horizontal="center" vertical="center"/>
    </xf>
    <xf numFmtId="16" fontId="3" fillId="0" borderId="45" xfId="0" applyNumberFormat="1" applyFont="1" applyBorder="1" applyAlignment="1">
      <alignment horizontal="center" vertical="center"/>
    </xf>
    <xf numFmtId="0" fontId="51" fillId="0" borderId="45" xfId="0" applyFont="1" applyBorder="1" applyAlignment="1">
      <alignment horizontal="left" vertical="center" wrapText="1"/>
    </xf>
    <xf numFmtId="4" fontId="51" fillId="0" borderId="17" xfId="0" applyNumberFormat="1" applyFont="1" applyBorder="1" applyAlignment="1">
      <alignment horizontal="center" vertical="center"/>
    </xf>
    <xf numFmtId="4" fontId="51" fillId="0" borderId="17" xfId="0" applyNumberFormat="1" applyFont="1" applyBorder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3" fillId="0" borderId="84" xfId="0" applyFont="1" applyBorder="1" applyAlignment="1">
      <alignment horizontal="center" vertical="center"/>
    </xf>
    <xf numFmtId="16" fontId="3" fillId="0" borderId="17" xfId="0" applyNumberFormat="1" applyFont="1" applyBorder="1" applyAlignment="1">
      <alignment horizontal="center" vertical="center"/>
    </xf>
    <xf numFmtId="0" fontId="51" fillId="0" borderId="17" xfId="0" applyFont="1" applyBorder="1" applyAlignment="1">
      <alignment horizontal="left" vertical="center" wrapText="1"/>
    </xf>
    <xf numFmtId="14" fontId="7" fillId="0" borderId="17" xfId="0" applyNumberFormat="1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 wrapText="1"/>
    </xf>
    <xf numFmtId="0" fontId="51" fillId="0" borderId="12" xfId="0" applyFont="1" applyBorder="1" applyAlignment="1">
      <alignment horizontal="left" vertical="center" wrapText="1"/>
    </xf>
    <xf numFmtId="4" fontId="51" fillId="0" borderId="12" xfId="0" applyNumberFormat="1" applyFont="1" applyBorder="1" applyAlignment="1">
      <alignment horizontal="center" vertical="center"/>
    </xf>
    <xf numFmtId="4" fontId="51" fillId="0" borderId="12" xfId="0" applyNumberFormat="1" applyFont="1" applyBorder="1" applyAlignment="1">
      <alignment horizontal="center" vertical="center" wrapText="1"/>
    </xf>
    <xf numFmtId="0" fontId="48" fillId="0" borderId="87" xfId="0" applyFont="1" applyBorder="1" applyAlignment="1">
      <alignment horizontal="center" vertical="center"/>
    </xf>
    <xf numFmtId="14" fontId="45" fillId="0" borderId="45" xfId="0" applyNumberFormat="1" applyFont="1" applyBorder="1" applyAlignment="1">
      <alignment horizontal="center" vertical="center" wrapText="1"/>
    </xf>
    <xf numFmtId="0" fontId="49" fillId="0" borderId="45" xfId="0" applyFont="1" applyBorder="1" applyAlignment="1">
      <alignment horizontal="left" vertical="center" wrapText="1"/>
    </xf>
    <xf numFmtId="4" fontId="49" fillId="0" borderId="45" xfId="0" applyNumberFormat="1" applyFont="1" applyBorder="1" applyAlignment="1">
      <alignment horizontal="center" vertical="center"/>
    </xf>
    <xf numFmtId="4" fontId="49" fillId="0" borderId="45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14" fontId="7" fillId="0" borderId="45" xfId="0" applyNumberFormat="1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wrapText="1"/>
    </xf>
    <xf numFmtId="2" fontId="8" fillId="0" borderId="17" xfId="0" applyNumberFormat="1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2" fontId="8" fillId="0" borderId="12" xfId="0" applyNumberFormat="1" applyFont="1" applyBorder="1" applyAlignment="1">
      <alignment horizontal="center" vertical="center"/>
    </xf>
    <xf numFmtId="0" fontId="45" fillId="0" borderId="87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0" borderId="45" xfId="0" applyFont="1" applyBorder="1" applyAlignment="1">
      <alignment vertical="center"/>
    </xf>
    <xf numFmtId="0" fontId="8" fillId="0" borderId="87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5" xfId="0" applyFont="1" applyBorder="1" applyAlignment="1">
      <alignment horizontal="left" vertical="center" wrapText="1"/>
    </xf>
    <xf numFmtId="0" fontId="15" fillId="0" borderId="87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5" xfId="0" applyFont="1" applyBorder="1" applyAlignment="1">
      <alignment vertical="center"/>
    </xf>
    <xf numFmtId="0" fontId="56" fillId="0" borderId="161" xfId="0" applyFont="1" applyBorder="1" applyAlignment="1">
      <alignment horizontal="center" vertical="center"/>
    </xf>
    <xf numFmtId="0" fontId="56" fillId="0" borderId="162" xfId="0" applyFont="1" applyBorder="1" applyAlignment="1">
      <alignment horizontal="center" vertical="center"/>
    </xf>
    <xf numFmtId="0" fontId="56" fillId="0" borderId="162" xfId="0" applyFont="1" applyBorder="1" applyAlignment="1">
      <alignment vertical="center"/>
    </xf>
    <xf numFmtId="0" fontId="50" fillId="0" borderId="0" xfId="0" applyFont="1" applyAlignment="1">
      <alignment vertical="center"/>
    </xf>
    <xf numFmtId="0" fontId="12" fillId="18" borderId="163" xfId="0" applyFont="1" applyFill="1" applyBorder="1" applyAlignment="1">
      <alignment horizontal="center" vertical="center"/>
    </xf>
    <xf numFmtId="0" fontId="12" fillId="18" borderId="143" xfId="0" applyFont="1" applyFill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5" fillId="18" borderId="43" xfId="0" applyFont="1" applyFill="1" applyBorder="1" applyAlignment="1">
      <alignment vertical="center" wrapText="1"/>
    </xf>
    <xf numFmtId="0" fontId="7" fillId="18" borderId="19" xfId="0" applyFont="1" applyFill="1" applyBorder="1" applyAlignment="1">
      <alignment horizontal="center" vertical="center"/>
    </xf>
    <xf numFmtId="3" fontId="7" fillId="18" borderId="43" xfId="0" applyNumberFormat="1" applyFont="1" applyFill="1" applyBorder="1" applyAlignment="1">
      <alignment horizontal="center" vertical="center" wrapText="1"/>
    </xf>
    <xf numFmtId="2" fontId="7" fillId="18" borderId="19" xfId="0" applyNumberFormat="1" applyFont="1" applyFill="1" applyBorder="1" applyAlignment="1">
      <alignment horizontal="center" vertical="center"/>
    </xf>
    <xf numFmtId="3" fontId="7" fillId="18" borderId="16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51" fillId="0" borderId="85" xfId="0" applyNumberFormat="1" applyFont="1" applyBorder="1" applyAlignment="1">
      <alignment horizontal="center" vertical="center"/>
    </xf>
    <xf numFmtId="0" fontId="45" fillId="24" borderId="82" xfId="0" applyFont="1" applyFill="1" applyBorder="1" applyAlignment="1">
      <alignment horizontal="center" vertical="center"/>
    </xf>
    <xf numFmtId="0" fontId="45" fillId="24" borderId="26" xfId="0" applyFont="1" applyFill="1" applyBorder="1" applyAlignment="1">
      <alignment horizontal="center" vertical="center"/>
    </xf>
    <xf numFmtId="0" fontId="45" fillId="24" borderId="26" xfId="0" applyFont="1" applyFill="1" applyBorder="1" applyAlignment="1">
      <alignment vertical="center" wrapText="1"/>
    </xf>
    <xf numFmtId="0" fontId="46" fillId="24" borderId="26" xfId="0" applyFont="1" applyFill="1" applyBorder="1" applyAlignment="1">
      <alignment horizontal="center" vertical="center"/>
    </xf>
    <xf numFmtId="3" fontId="46" fillId="24" borderId="26" xfId="0" applyNumberFormat="1" applyFont="1" applyFill="1" applyBorder="1" applyAlignment="1">
      <alignment horizontal="center" vertical="center" wrapText="1"/>
    </xf>
    <xf numFmtId="2" fontId="46" fillId="24" borderId="26" xfId="0" applyNumberFormat="1" applyFont="1" applyFill="1" applyBorder="1" applyAlignment="1">
      <alignment horizontal="center" vertical="center"/>
    </xf>
    <xf numFmtId="3" fontId="46" fillId="24" borderId="83" xfId="0" applyNumberFormat="1" applyFont="1" applyFill="1" applyBorder="1" applyAlignment="1">
      <alignment horizontal="center" vertical="center"/>
    </xf>
    <xf numFmtId="4" fontId="51" fillId="0" borderId="45" xfId="0" applyNumberFormat="1" applyFont="1" applyBorder="1" applyAlignment="1">
      <alignment horizontal="center" vertical="center"/>
    </xf>
    <xf numFmtId="4" fontId="51" fillId="0" borderId="45" xfId="0" applyNumberFormat="1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/>
    </xf>
    <xf numFmtId="0" fontId="49" fillId="0" borderId="16" xfId="0" applyFont="1" applyBorder="1" applyAlignment="1">
      <alignment horizontal="left" vertical="center" wrapText="1"/>
    </xf>
    <xf numFmtId="4" fontId="49" fillId="0" borderId="16" xfId="0" applyNumberFormat="1" applyFont="1" applyBorder="1" applyAlignment="1">
      <alignment horizontal="center" vertical="center"/>
    </xf>
    <xf numFmtId="4" fontId="49" fillId="0" borderId="16" xfId="0" applyNumberFormat="1" applyFont="1" applyBorder="1" applyAlignment="1">
      <alignment horizontal="center" vertical="center" wrapText="1"/>
    </xf>
    <xf numFmtId="4" fontId="49" fillId="0" borderId="23" xfId="0" applyNumberFormat="1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14" fontId="15" fillId="0" borderId="26" xfId="0" applyNumberFormat="1" applyFont="1" applyBorder="1" applyAlignment="1">
      <alignment horizontal="center" vertical="center" wrapText="1"/>
    </xf>
    <xf numFmtId="0" fontId="53" fillId="0" borderId="26" xfId="0" applyFont="1" applyBorder="1" applyAlignment="1">
      <alignment horizontal="left" vertical="center" wrapText="1"/>
    </xf>
    <xf numFmtId="4" fontId="53" fillId="0" borderId="26" xfId="0" applyNumberFormat="1" applyFont="1" applyBorder="1" applyAlignment="1">
      <alignment horizontal="center" vertical="center"/>
    </xf>
    <xf numFmtId="4" fontId="53" fillId="0" borderId="26" xfId="0" applyNumberFormat="1" applyFont="1" applyBorder="1" applyAlignment="1">
      <alignment horizontal="center" vertical="center" wrapText="1"/>
    </xf>
    <xf numFmtId="4" fontId="53" fillId="0" borderId="83" xfId="0" applyNumberFormat="1" applyFont="1" applyBorder="1" applyAlignment="1">
      <alignment horizontal="center" vertical="center"/>
    </xf>
    <xf numFmtId="168" fontId="51" fillId="0" borderId="45" xfId="0" applyNumberFormat="1" applyFont="1" applyBorder="1" applyAlignment="1">
      <alignment horizontal="center" vertical="center" wrapText="1"/>
    </xf>
    <xf numFmtId="4" fontId="54" fillId="0" borderId="16" xfId="0" applyNumberFormat="1" applyFont="1" applyBorder="1" applyAlignment="1">
      <alignment horizontal="center" vertical="center"/>
    </xf>
    <xf numFmtId="4" fontId="54" fillId="0" borderId="16" xfId="0" applyNumberFormat="1" applyFont="1" applyBorder="1" applyAlignment="1">
      <alignment horizontal="center" vertical="center" wrapText="1"/>
    </xf>
    <xf numFmtId="4" fontId="54" fillId="0" borderId="23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2" fontId="8" fillId="0" borderId="45" xfId="0" applyNumberFormat="1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0" borderId="16" xfId="0" applyFont="1" applyBorder="1" applyAlignment="1">
      <alignment vertical="center"/>
    </xf>
    <xf numFmtId="0" fontId="55" fillId="0" borderId="16" xfId="0" applyFont="1" applyBorder="1" applyAlignment="1">
      <alignment horizontal="center" vertical="center"/>
    </xf>
    <xf numFmtId="0" fontId="40" fillId="18" borderId="163" xfId="0" applyFont="1" applyFill="1" applyBorder="1" applyAlignment="1">
      <alignment horizontal="center" vertical="center"/>
    </xf>
    <xf numFmtId="0" fontId="40" fillId="18" borderId="143" xfId="0" applyFont="1" applyFill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4" fontId="51" fillId="0" borderId="68" xfId="0" applyNumberFormat="1" applyFont="1" applyBorder="1" applyAlignment="1">
      <alignment horizontal="center" vertical="center"/>
    </xf>
    <xf numFmtId="4" fontId="51" fillId="0" borderId="143" xfId="0" applyNumberFormat="1" applyFont="1" applyBorder="1" applyAlignment="1">
      <alignment horizontal="center" vertical="center"/>
    </xf>
    <xf numFmtId="4" fontId="49" fillId="0" borderId="68" xfId="0" applyNumberFormat="1" applyFont="1" applyBorder="1" applyAlignment="1">
      <alignment horizontal="center" vertical="center"/>
    </xf>
    <xf numFmtId="4" fontId="45" fillId="0" borderId="68" xfId="0" applyNumberFormat="1" applyFont="1" applyBorder="1" applyAlignment="1">
      <alignment horizontal="center" vertical="center"/>
    </xf>
    <xf numFmtId="3" fontId="8" fillId="0" borderId="83" xfId="0" applyNumberFormat="1" applyFont="1" applyBorder="1" applyAlignment="1">
      <alignment horizontal="center" vertical="center" wrapText="1"/>
    </xf>
    <xf numFmtId="3" fontId="55" fillId="0" borderId="23" xfId="0" applyNumberFormat="1" applyFont="1" applyBorder="1" applyAlignment="1">
      <alignment horizontal="center" vertical="center" wrapText="1"/>
    </xf>
    <xf numFmtId="4" fontId="8" fillId="0" borderId="68" xfId="0" applyNumberFormat="1" applyFont="1" applyBorder="1" applyAlignment="1">
      <alignment horizontal="center" vertical="center" wrapText="1"/>
    </xf>
    <xf numFmtId="4" fontId="8" fillId="0" borderId="85" xfId="0" applyNumberFormat="1" applyFont="1" applyBorder="1" applyAlignment="1">
      <alignment horizontal="center" vertical="center" wrapText="1"/>
    </xf>
    <xf numFmtId="4" fontId="8" fillId="0" borderId="143" xfId="0" applyNumberFormat="1" applyFont="1" applyBorder="1" applyAlignment="1">
      <alignment horizontal="center" vertical="center" wrapText="1"/>
    </xf>
    <xf numFmtId="4" fontId="45" fillId="0" borderId="68" xfId="0" applyNumberFormat="1" applyFont="1" applyBorder="1" applyAlignment="1">
      <alignment horizontal="center" vertical="center" wrapText="1"/>
    </xf>
    <xf numFmtId="4" fontId="8" fillId="24" borderId="143" xfId="0" applyNumberFormat="1" applyFont="1" applyFill="1" applyBorder="1" applyAlignment="1">
      <alignment horizontal="center" vertical="center" wrapText="1"/>
    </xf>
    <xf numFmtId="4" fontId="15" fillId="0" borderId="68" xfId="0" applyNumberFormat="1" applyFont="1" applyBorder="1" applyAlignment="1">
      <alignment horizontal="center" vertical="center" wrapText="1"/>
    </xf>
    <xf numFmtId="4" fontId="56" fillId="0" borderId="164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45" fillId="24" borderId="22" xfId="0" applyFont="1" applyFill="1" applyBorder="1" applyAlignment="1">
      <alignment horizontal="center" vertical="center"/>
    </xf>
    <xf numFmtId="0" fontId="45" fillId="24" borderId="16" xfId="0" applyFont="1" applyFill="1" applyBorder="1" applyAlignment="1">
      <alignment vertical="center"/>
    </xf>
    <xf numFmtId="0" fontId="7" fillId="0" borderId="165" xfId="0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 wrapText="1"/>
    </xf>
    <xf numFmtId="2" fontId="7" fillId="0" borderId="24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0" fontId="45" fillId="0" borderId="166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5" fillId="0" borderId="21" xfId="0" applyFont="1" applyBorder="1" applyAlignment="1">
      <alignment vertical="center"/>
    </xf>
    <xf numFmtId="4" fontId="45" fillId="0" borderId="167" xfId="0" applyNumberFormat="1" applyFont="1" applyBorder="1" applyAlignment="1">
      <alignment horizontal="center" vertical="center" wrapText="1"/>
    </xf>
    <xf numFmtId="0" fontId="15" fillId="0" borderId="107" xfId="0" applyFont="1" applyBorder="1" applyAlignment="1">
      <alignment horizontal="center" vertical="center"/>
    </xf>
    <xf numFmtId="0" fontId="15" fillId="0" borderId="168" xfId="0" applyFont="1" applyBorder="1" applyAlignment="1">
      <alignment horizontal="center" vertical="center"/>
    </xf>
    <xf numFmtId="0" fontId="15" fillId="0" borderId="168" xfId="0" applyFont="1" applyBorder="1" applyAlignment="1">
      <alignment vertical="center"/>
    </xf>
    <xf numFmtId="4" fontId="15" fillId="0" borderId="169" xfId="0" applyNumberFormat="1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/>
    </xf>
    <xf numFmtId="3" fontId="8" fillId="0" borderId="77" xfId="0" applyNumberFormat="1" applyFont="1" applyBorder="1" applyAlignment="1">
      <alignment horizontal="center" vertical="center" wrapText="1"/>
    </xf>
    <xf numFmtId="0" fontId="39" fillId="24" borderId="147" xfId="0" applyFont="1" applyFill="1" applyBorder="1" applyAlignment="1">
      <alignment horizontal="center" vertical="center"/>
    </xf>
    <xf numFmtId="0" fontId="39" fillId="24" borderId="135" xfId="0" applyFont="1" applyFill="1" applyBorder="1" applyAlignment="1">
      <alignment horizontal="center" vertical="center"/>
    </xf>
    <xf numFmtId="3" fontId="57" fillId="24" borderId="136" xfId="0" applyNumberFormat="1" applyFont="1" applyFill="1" applyBorder="1" applyAlignment="1">
      <alignment horizontal="center" vertical="center" wrapText="1"/>
    </xf>
    <xf numFmtId="2" fontId="57" fillId="24" borderId="135" xfId="0" applyNumberFormat="1" applyFont="1" applyFill="1" applyBorder="1" applyAlignment="1">
      <alignment horizontal="center" vertical="center"/>
    </xf>
    <xf numFmtId="3" fontId="57" fillId="24" borderId="148" xfId="0" applyNumberFormat="1" applyFont="1" applyFill="1" applyBorder="1" applyAlignment="1">
      <alignment horizontal="center" vertical="center"/>
    </xf>
    <xf numFmtId="0" fontId="10" fillId="24" borderId="0" xfId="0" applyFont="1" applyFill="1" applyAlignment="1">
      <alignment vertical="center"/>
    </xf>
    <xf numFmtId="14" fontId="39" fillId="0" borderId="45" xfId="0" applyNumberFormat="1" applyFont="1" applyBorder="1" applyAlignment="1">
      <alignment horizontal="center" vertical="center" wrapText="1"/>
    </xf>
    <xf numFmtId="0" fontId="58" fillId="0" borderId="45" xfId="0" applyFont="1" applyBorder="1" applyAlignment="1">
      <alignment horizontal="left" vertical="center" wrapText="1"/>
    </xf>
    <xf numFmtId="4" fontId="58" fillId="0" borderId="45" xfId="0" applyNumberFormat="1" applyFont="1" applyBorder="1" applyAlignment="1">
      <alignment horizontal="center" vertical="center"/>
    </xf>
    <xf numFmtId="4" fontId="58" fillId="0" borderId="45" xfId="0" applyNumberFormat="1" applyFont="1" applyBorder="1" applyAlignment="1">
      <alignment horizontal="center" vertical="center" wrapText="1"/>
    </xf>
    <xf numFmtId="0" fontId="59" fillId="0" borderId="0" xfId="0" applyFont="1" applyAlignment="1">
      <alignment vertical="center" wrapText="1"/>
    </xf>
    <xf numFmtId="2" fontId="51" fillId="0" borderId="17" xfId="0" applyNumberFormat="1" applyFont="1" applyBorder="1" applyAlignment="1">
      <alignment horizontal="center" vertical="center" wrapText="1"/>
    </xf>
    <xf numFmtId="0" fontId="0" fillId="0" borderId="162" xfId="0" applyBorder="1" applyAlignment="1">
      <alignment vertical="center"/>
    </xf>
    <xf numFmtId="0" fontId="56" fillId="0" borderId="45" xfId="0" applyFont="1" applyBorder="1" applyAlignment="1">
      <alignment horizontal="center" vertical="center"/>
    </xf>
    <xf numFmtId="0" fontId="56" fillId="0" borderId="45" xfId="0" applyFont="1" applyBorder="1" applyAlignment="1">
      <alignment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0" fontId="56" fillId="0" borderId="107" xfId="0" applyFont="1" applyBorder="1" applyAlignment="1">
      <alignment horizontal="center" vertical="center"/>
    </xf>
    <xf numFmtId="0" fontId="56" fillId="0" borderId="168" xfId="0" applyFont="1" applyBorder="1" applyAlignment="1">
      <alignment horizontal="center" vertical="center"/>
    </xf>
    <xf numFmtId="0" fontId="56" fillId="0" borderId="16" xfId="0" applyFont="1" applyBorder="1" applyAlignment="1">
      <alignment vertical="center"/>
    </xf>
    <xf numFmtId="0" fontId="56" fillId="0" borderId="16" xfId="0" applyFont="1" applyBorder="1" applyAlignment="1">
      <alignment horizontal="center" vertical="center"/>
    </xf>
    <xf numFmtId="0" fontId="56" fillId="0" borderId="166" xfId="0" applyFont="1" applyBorder="1" applyAlignment="1">
      <alignment horizontal="center" vertical="center"/>
    </xf>
    <xf numFmtId="0" fontId="56" fillId="0" borderId="21" xfId="0" applyFont="1" applyBorder="1" applyAlignment="1">
      <alignment horizontal="center" vertical="center"/>
    </xf>
    <xf numFmtId="0" fontId="56" fillId="0" borderId="21" xfId="0" applyFont="1" applyBorder="1" applyAlignment="1">
      <alignment vertical="center"/>
    </xf>
    <xf numFmtId="16" fontId="45" fillId="0" borderId="16" xfId="0" applyNumberFormat="1" applyFont="1" applyBorder="1" applyAlignment="1">
      <alignment horizontal="center" vertical="center" wrapText="1"/>
    </xf>
    <xf numFmtId="14" fontId="7" fillId="0" borderId="26" xfId="0" applyNumberFormat="1" applyFont="1" applyBorder="1" applyAlignment="1">
      <alignment horizontal="center" vertical="center" wrapText="1"/>
    </xf>
    <xf numFmtId="0" fontId="51" fillId="0" borderId="26" xfId="0" applyFont="1" applyBorder="1" applyAlignment="1">
      <alignment horizontal="left" vertical="center" wrapText="1"/>
    </xf>
    <xf numFmtId="4" fontId="51" fillId="0" borderId="26" xfId="0" applyNumberFormat="1" applyFont="1" applyBorder="1" applyAlignment="1">
      <alignment horizontal="center" vertical="center"/>
    </xf>
    <xf numFmtId="4" fontId="51" fillId="0" borderId="26" xfId="0" applyNumberFormat="1" applyFont="1" applyBorder="1" applyAlignment="1">
      <alignment horizontal="center" vertical="center" wrapText="1"/>
    </xf>
    <xf numFmtId="2" fontId="51" fillId="0" borderId="45" xfId="0" applyNumberFormat="1" applyFont="1" applyBorder="1" applyAlignment="1">
      <alignment horizontal="center" vertical="center" wrapText="1"/>
    </xf>
    <xf numFmtId="4" fontId="56" fillId="0" borderId="23" xfId="0" applyNumberFormat="1" applyFont="1" applyBorder="1" applyAlignment="1">
      <alignment horizontal="center" vertical="center" wrapText="1"/>
    </xf>
    <xf numFmtId="4" fontId="56" fillId="0" borderId="167" xfId="0" applyNumberFormat="1" applyFont="1" applyBorder="1" applyAlignment="1">
      <alignment horizontal="center" vertical="center" wrapText="1"/>
    </xf>
    <xf numFmtId="4" fontId="8" fillId="0" borderId="4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/>
    </xf>
    <xf numFmtId="4" fontId="58" fillId="0" borderId="68" xfId="0" applyNumberFormat="1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4" fontId="51" fillId="0" borderId="83" xfId="0" applyNumberFormat="1" applyFont="1" applyBorder="1" applyAlignment="1">
      <alignment horizontal="center" vertical="center"/>
    </xf>
    <xf numFmtId="0" fontId="56" fillId="0" borderId="87" xfId="0" applyFont="1" applyBorder="1" applyAlignment="1">
      <alignment horizontal="center" vertical="center"/>
    </xf>
    <xf numFmtId="4" fontId="56" fillId="0" borderId="68" xfId="0" applyNumberFormat="1" applyFont="1" applyBorder="1" applyAlignment="1">
      <alignment horizontal="center" vertical="center"/>
    </xf>
    <xf numFmtId="0" fontId="65" fillId="0" borderId="0" xfId="0" applyFont="1" applyAlignment="1">
      <alignment vertical="center"/>
    </xf>
    <xf numFmtId="0" fontId="66" fillId="0" borderId="13" xfId="0" applyFont="1" applyBorder="1" applyAlignment="1">
      <alignment vertical="center"/>
    </xf>
    <xf numFmtId="0" fontId="7" fillId="0" borderId="17" xfId="0" applyFont="1" applyBorder="1" applyAlignment="1">
      <alignment wrapText="1" readingOrder="1"/>
    </xf>
    <xf numFmtId="4" fontId="7" fillId="18" borderId="19" xfId="0" applyNumberFormat="1" applyFont="1" applyFill="1" applyBorder="1" applyAlignment="1">
      <alignment horizontal="center" vertical="center"/>
    </xf>
    <xf numFmtId="0" fontId="7" fillId="19" borderId="170" xfId="0" applyFont="1" applyFill="1" applyBorder="1" applyAlignment="1">
      <alignment horizontal="center" vertical="center"/>
    </xf>
    <xf numFmtId="3" fontId="7" fillId="19" borderId="2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4" fontId="0" fillId="0" borderId="17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45" xfId="0" applyBorder="1" applyAlignment="1">
      <alignment horizontal="center" wrapText="1"/>
    </xf>
    <xf numFmtId="4" fontId="0" fillId="0" borderId="45" xfId="0" applyNumberFormat="1" applyBorder="1" applyAlignment="1">
      <alignment horizontal="center"/>
    </xf>
    <xf numFmtId="0" fontId="52" fillId="0" borderId="22" xfId="0" applyFont="1" applyBorder="1" applyAlignment="1">
      <alignment horizontal="center"/>
    </xf>
    <xf numFmtId="0" fontId="52" fillId="0" borderId="16" xfId="0" applyFont="1" applyBorder="1" applyAlignment="1">
      <alignment horizontal="center" wrapText="1"/>
    </xf>
    <xf numFmtId="0" fontId="67" fillId="0" borderId="16" xfId="0" applyFont="1" applyBorder="1" applyAlignment="1">
      <alignment wrapText="1"/>
    </xf>
    <xf numFmtId="0" fontId="52" fillId="0" borderId="16" xfId="0" applyFont="1" applyBorder="1" applyAlignment="1">
      <alignment horizontal="center"/>
    </xf>
    <xf numFmtId="4" fontId="52" fillId="0" borderId="16" xfId="0" applyNumberFormat="1" applyFont="1" applyBorder="1" applyAlignment="1">
      <alignment horizontal="center"/>
    </xf>
    <xf numFmtId="4" fontId="52" fillId="0" borderId="23" xfId="0" applyNumberFormat="1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4" xfId="0" applyBorder="1" applyAlignment="1">
      <alignment horizontal="center" wrapText="1"/>
    </xf>
    <xf numFmtId="0" fontId="67" fillId="0" borderId="44" xfId="0" applyFont="1" applyBorder="1" applyAlignment="1">
      <alignment horizontal="right" wrapText="1"/>
    </xf>
    <xf numFmtId="4" fontId="0" fillId="0" borderId="44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6" xfId="0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87" xfId="0" applyBorder="1" applyAlignment="1">
      <alignment horizontal="center"/>
    </xf>
    <xf numFmtId="4" fontId="0" fillId="0" borderId="68" xfId="0" applyNumberFormat="1" applyBorder="1" applyAlignment="1">
      <alignment horizontal="center"/>
    </xf>
    <xf numFmtId="0" fontId="0" fillId="0" borderId="84" xfId="0" applyBorder="1" applyAlignment="1">
      <alignment horizontal="center"/>
    </xf>
    <xf numFmtId="4" fontId="0" fillId="0" borderId="85" xfId="0" applyNumberFormat="1" applyBorder="1" applyAlignment="1">
      <alignment horizontal="center"/>
    </xf>
    <xf numFmtId="0" fontId="0" fillId="0" borderId="108" xfId="0" applyBorder="1" applyAlignment="1">
      <alignment horizontal="center"/>
    </xf>
    <xf numFmtId="4" fontId="67" fillId="0" borderId="92" xfId="0" applyNumberFormat="1" applyFont="1" applyBorder="1" applyAlignment="1">
      <alignment horizontal="center"/>
    </xf>
    <xf numFmtId="4" fontId="67" fillId="0" borderId="23" xfId="0" applyNumberFormat="1" applyFont="1" applyBorder="1" applyAlignment="1">
      <alignment horizontal="center"/>
    </xf>
    <xf numFmtId="4" fontId="7" fillId="19" borderId="162" xfId="0" applyNumberFormat="1" applyFont="1" applyFill="1" applyBorder="1" applyAlignment="1">
      <alignment horizontal="center" vertical="center"/>
    </xf>
    <xf numFmtId="4" fontId="7" fillId="19" borderId="17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60" fillId="0" borderId="17" xfId="0" applyFont="1" applyBorder="1" applyAlignment="1">
      <alignment vertical="center"/>
    </xf>
    <xf numFmtId="0" fontId="61" fillId="0" borderId="17" xfId="0" applyFont="1" applyBorder="1" applyAlignment="1">
      <alignment vertical="center"/>
    </xf>
    <xf numFmtId="0" fontId="61" fillId="0" borderId="17" xfId="0" applyFont="1" applyBorder="1" applyAlignment="1">
      <alignment vertical="center" wrapText="1"/>
    </xf>
    <xf numFmtId="0" fontId="60" fillId="0" borderId="17" xfId="0" applyFont="1" applyBorder="1" applyAlignment="1">
      <alignment vertical="center" wrapText="1"/>
    </xf>
    <xf numFmtId="0" fontId="65" fillId="0" borderId="76" xfId="0" applyFont="1" applyBorder="1" applyAlignment="1">
      <alignment horizontal="center" vertical="center"/>
    </xf>
    <xf numFmtId="4" fontId="65" fillId="0" borderId="77" xfId="0" applyNumberFormat="1" applyFont="1" applyBorder="1" applyAlignment="1">
      <alignment vertical="center" wrapText="1"/>
    </xf>
    <xf numFmtId="0" fontId="66" fillId="0" borderId="142" xfId="0" applyFont="1" applyBorder="1" applyAlignment="1">
      <alignment vertical="center"/>
    </xf>
    <xf numFmtId="0" fontId="66" fillId="0" borderId="78" xfId="0" applyFont="1" applyBorder="1" applyAlignment="1">
      <alignment vertical="center"/>
    </xf>
    <xf numFmtId="3" fontId="7" fillId="18" borderId="90" xfId="0" applyNumberFormat="1" applyFont="1" applyFill="1" applyBorder="1" applyAlignment="1">
      <alignment horizontal="center" vertical="center"/>
    </xf>
    <xf numFmtId="0" fontId="3" fillId="0" borderId="77" xfId="0" applyFont="1" applyBorder="1" applyAlignment="1">
      <alignment vertical="center"/>
    </xf>
    <xf numFmtId="0" fontId="13" fillId="0" borderId="76" xfId="0" applyFont="1" applyBorder="1" applyAlignment="1">
      <alignment vertical="top"/>
    </xf>
    <xf numFmtId="0" fontId="13" fillId="0" borderId="77" xfId="0" applyFont="1" applyBorder="1" applyAlignment="1">
      <alignment vertical="top"/>
    </xf>
    <xf numFmtId="0" fontId="60" fillId="0" borderId="84" xfId="0" applyFont="1" applyBorder="1" applyAlignment="1">
      <alignment horizontal="center" vertical="center"/>
    </xf>
    <xf numFmtId="4" fontId="46" fillId="22" borderId="85" xfId="72" applyNumberFormat="1" applyFont="1" applyFill="1" applyBorder="1" applyAlignment="1">
      <alignment horizontal="center" vertical="center" wrapText="1"/>
    </xf>
    <xf numFmtId="0" fontId="60" fillId="0" borderId="79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0" fillId="0" borderId="45" xfId="0" applyFont="1" applyBorder="1" applyAlignment="1">
      <alignment vertical="center"/>
    </xf>
    <xf numFmtId="4" fontId="46" fillId="22" borderId="68" xfId="72" applyNumberFormat="1" applyFont="1" applyFill="1" applyBorder="1" applyAlignment="1">
      <alignment horizontal="center" vertical="center" wrapText="1"/>
    </xf>
    <xf numFmtId="0" fontId="15" fillId="18" borderId="57" xfId="0" applyFont="1" applyFill="1" applyBorder="1" applyAlignment="1" applyProtection="1">
      <alignment horizontal="center" vertical="center" wrapText="1"/>
      <protection locked="0"/>
    </xf>
    <xf numFmtId="0" fontId="15" fillId="18" borderId="58" xfId="0" applyFont="1" applyFill="1" applyBorder="1" applyAlignment="1" applyProtection="1">
      <alignment horizontal="center" vertical="center" wrapText="1"/>
      <protection locked="0"/>
    </xf>
    <xf numFmtId="0" fontId="15" fillId="18" borderId="172" xfId="0" applyFont="1" applyFill="1" applyBorder="1" applyAlignment="1" applyProtection="1">
      <alignment horizontal="center" vertical="center" wrapText="1"/>
      <protection locked="0"/>
    </xf>
    <xf numFmtId="4" fontId="61" fillId="0" borderId="85" xfId="0" applyNumberFormat="1" applyFont="1" applyBorder="1" applyAlignment="1">
      <alignment horizontal="center" vertical="center"/>
    </xf>
    <xf numFmtId="4" fontId="61" fillId="0" borderId="85" xfId="0" applyNumberFormat="1" applyFont="1" applyBorder="1" applyAlignment="1">
      <alignment horizontal="center" vertical="center" wrapText="1"/>
    </xf>
    <xf numFmtId="0" fontId="61" fillId="0" borderId="12" xfId="0" applyFont="1" applyBorder="1" applyAlignment="1">
      <alignment vertical="center"/>
    </xf>
    <xf numFmtId="4" fontId="61" fillId="0" borderId="143" xfId="0" applyNumberFormat="1" applyFont="1" applyBorder="1" applyAlignment="1">
      <alignment horizontal="center" vertical="center"/>
    </xf>
    <xf numFmtId="0" fontId="15" fillId="18" borderId="43" xfId="0" applyFont="1" applyFill="1" applyBorder="1" applyAlignment="1">
      <alignment horizontal="center" vertical="center"/>
    </xf>
    <xf numFmtId="0" fontId="15" fillId="18" borderId="19" xfId="0" applyFont="1" applyFill="1" applyBorder="1" applyAlignment="1">
      <alignment vertical="center"/>
    </xf>
    <xf numFmtId="0" fontId="7" fillId="19" borderId="173" xfId="0" applyFont="1" applyFill="1" applyBorder="1" applyAlignment="1">
      <alignment horizontal="center" vertical="center"/>
    </xf>
    <xf numFmtId="0" fontId="7" fillId="19" borderId="174" xfId="0" applyFont="1" applyFill="1" applyBorder="1" applyAlignment="1">
      <alignment horizontal="center" vertical="center"/>
    </xf>
    <xf numFmtId="0" fontId="7" fillId="19" borderId="174" xfId="0" applyFont="1" applyFill="1" applyBorder="1" applyAlignment="1">
      <alignment vertical="center"/>
    </xf>
    <xf numFmtId="0" fontId="7" fillId="0" borderId="175" xfId="0" applyFont="1" applyBorder="1" applyAlignment="1">
      <alignment vertical="center" wrapText="1"/>
    </xf>
    <xf numFmtId="0" fontId="7" fillId="0" borderId="176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43" xfId="0" applyNumberFormat="1" applyFont="1" applyBorder="1" applyAlignment="1">
      <alignment horizontal="center" vertical="center"/>
    </xf>
    <xf numFmtId="2" fontId="7" fillId="19" borderId="162" xfId="0" applyNumberFormat="1" applyFont="1" applyFill="1" applyBorder="1" applyAlignment="1">
      <alignment horizontal="center" vertical="center"/>
    </xf>
    <xf numFmtId="3" fontId="7" fillId="19" borderId="177" xfId="0" applyNumberFormat="1" applyFont="1" applyFill="1" applyBorder="1" applyAlignment="1">
      <alignment horizontal="center" vertical="center"/>
    </xf>
    <xf numFmtId="0" fontId="7" fillId="0" borderId="17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left" vertical="top" wrapText="1" readingOrder="1"/>
    </xf>
    <xf numFmtId="0" fontId="0" fillId="0" borderId="19" xfId="0" applyBorder="1" applyAlignment="1">
      <alignment vertical="center"/>
    </xf>
    <xf numFmtId="4" fontId="7" fillId="0" borderId="25" xfId="0" applyNumberFormat="1" applyFont="1" applyBorder="1" applyAlignment="1">
      <alignment horizontal="right" vertical="center"/>
    </xf>
    <xf numFmtId="4" fontId="15" fillId="22" borderId="75" xfId="72" applyNumberFormat="1" applyFont="1" applyFill="1" applyBorder="1" applyAlignment="1">
      <alignment horizontal="right" vertical="center" wrapText="1"/>
    </xf>
    <xf numFmtId="4" fontId="7" fillId="0" borderId="169" xfId="0" applyNumberFormat="1" applyFont="1" applyBorder="1" applyAlignment="1">
      <alignment horizontal="center" vertical="center"/>
    </xf>
    <xf numFmtId="4" fontId="52" fillId="0" borderId="92" xfId="0" applyNumberFormat="1" applyFont="1" applyBorder="1" applyAlignment="1">
      <alignment horizontal="center"/>
    </xf>
    <xf numFmtId="0" fontId="7" fillId="0" borderId="79" xfId="0" applyFont="1" applyBorder="1" applyAlignment="1">
      <alignment horizontal="center" vertical="center" wrapText="1"/>
    </xf>
    <xf numFmtId="0" fontId="0" fillId="0" borderId="0" xfId="0" applyFont="1"/>
    <xf numFmtId="0" fontId="68" fillId="0" borderId="200" xfId="0" applyFont="1" applyBorder="1" applyAlignment="1">
      <alignment horizontal="center" vertical="center" wrapText="1"/>
    </xf>
    <xf numFmtId="0" fontId="68" fillId="0" borderId="201" xfId="0" applyFont="1" applyBorder="1" applyAlignment="1">
      <alignment horizontal="center" vertical="center" wrapText="1"/>
    </xf>
    <xf numFmtId="171" fontId="68" fillId="0" borderId="201" xfId="0" applyNumberFormat="1" applyFont="1" applyBorder="1" applyAlignment="1">
      <alignment horizontal="center" vertical="center" wrapText="1"/>
    </xf>
    <xf numFmtId="171" fontId="68" fillId="0" borderId="202" xfId="0" applyNumberFormat="1" applyFont="1" applyBorder="1" applyAlignment="1">
      <alignment horizontal="center" vertical="center" wrapText="1"/>
    </xf>
    <xf numFmtId="171" fontId="68" fillId="0" borderId="203" xfId="0" applyNumberFormat="1" applyFont="1" applyBorder="1" applyAlignment="1">
      <alignment horizontal="center" vertical="center" wrapText="1"/>
    </xf>
    <xf numFmtId="0" fontId="68" fillId="0" borderId="204" xfId="0" applyFont="1" applyBorder="1" applyAlignment="1">
      <alignment horizontal="center" vertical="center"/>
    </xf>
    <xf numFmtId="0" fontId="68" fillId="0" borderId="205" xfId="0" applyFont="1" applyBorder="1" applyAlignment="1">
      <alignment horizontal="center" vertical="center"/>
    </xf>
    <xf numFmtId="171" fontId="68" fillId="0" borderId="199" xfId="0" applyNumberFormat="1" applyFont="1" applyBorder="1" applyAlignment="1">
      <alignment horizontal="center" vertical="center"/>
    </xf>
    <xf numFmtId="171" fontId="68" fillId="0" borderId="206" xfId="0" applyNumberFormat="1" applyFont="1" applyBorder="1" applyAlignment="1">
      <alignment horizontal="center" vertical="center"/>
    </xf>
    <xf numFmtId="0" fontId="68" fillId="25" borderId="207" xfId="0" applyFont="1" applyFill="1" applyBorder="1" applyAlignment="1">
      <alignment horizontal="center" vertical="center"/>
    </xf>
    <xf numFmtId="0" fontId="69" fillId="25" borderId="208" xfId="0" applyFont="1" applyFill="1" applyBorder="1" applyAlignment="1">
      <alignment horizontal="center" vertical="center" wrapText="1"/>
    </xf>
    <xf numFmtId="0" fontId="52" fillId="25" borderId="208" xfId="0" applyFont="1" applyFill="1" applyBorder="1" applyAlignment="1">
      <alignment horizontal="left" vertical="center"/>
    </xf>
    <xf numFmtId="0" fontId="52" fillId="25" borderId="208" xfId="0" applyFont="1" applyFill="1" applyBorder="1" applyAlignment="1">
      <alignment horizontal="center" vertical="center"/>
    </xf>
    <xf numFmtId="171" fontId="52" fillId="25" borderId="209" xfId="0" applyNumberFormat="1" applyFont="1" applyFill="1" applyBorder="1" applyAlignment="1">
      <alignment horizontal="center" vertical="center"/>
    </xf>
    <xf numFmtId="171" fontId="52" fillId="25" borderId="210" xfId="0" applyNumberFormat="1" applyFont="1" applyFill="1" applyBorder="1" applyAlignment="1">
      <alignment horizontal="center" vertical="center"/>
    </xf>
    <xf numFmtId="0" fontId="68" fillId="26" borderId="211" xfId="0" applyFont="1" applyFill="1" applyBorder="1" applyAlignment="1">
      <alignment horizontal="center" vertical="top"/>
    </xf>
    <xf numFmtId="0" fontId="69" fillId="26" borderId="212" xfId="0" applyFont="1" applyFill="1" applyBorder="1" applyAlignment="1">
      <alignment horizontal="center" vertical="center" wrapText="1"/>
    </xf>
    <xf numFmtId="0" fontId="69" fillId="26" borderId="212" xfId="0" applyFont="1" applyFill="1" applyBorder="1" applyAlignment="1">
      <alignment vertical="center" wrapText="1"/>
    </xf>
    <xf numFmtId="171" fontId="68" fillId="26" borderId="213" xfId="0" applyNumberFormat="1" applyFont="1" applyFill="1" applyBorder="1" applyAlignment="1">
      <alignment horizontal="center" wrapText="1"/>
    </xf>
    <xf numFmtId="171" fontId="68" fillId="26" borderId="213" xfId="0" applyNumberFormat="1" applyFont="1" applyFill="1" applyBorder="1" applyAlignment="1">
      <alignment horizontal="center" vertical="center"/>
    </xf>
    <xf numFmtId="171" fontId="52" fillId="26" borderId="212" xfId="0" applyNumberFormat="1" applyFont="1" applyFill="1" applyBorder="1" applyAlignment="1">
      <alignment horizontal="center" vertical="center"/>
    </xf>
    <xf numFmtId="171" fontId="69" fillId="26" borderId="214" xfId="0" applyNumberFormat="1" applyFont="1" applyFill="1" applyBorder="1" applyAlignment="1">
      <alignment horizontal="center" vertical="center"/>
    </xf>
    <xf numFmtId="0" fontId="68" fillId="0" borderId="215" xfId="0" applyFont="1" applyBorder="1" applyAlignment="1">
      <alignment horizontal="center" vertical="center"/>
    </xf>
    <xf numFmtId="0" fontId="68" fillId="0" borderId="216" xfId="0" applyFont="1" applyBorder="1" applyAlignment="1">
      <alignment horizontal="center" vertical="center"/>
    </xf>
    <xf numFmtId="0" fontId="68" fillId="0" borderId="216" xfId="0" applyFont="1" applyBorder="1" applyAlignment="1">
      <alignment horizontal="left" vertical="center" wrapText="1"/>
    </xf>
    <xf numFmtId="0" fontId="68" fillId="0" borderId="217" xfId="0" applyFont="1" applyBorder="1" applyAlignment="1">
      <alignment horizontal="center" vertical="center"/>
    </xf>
    <xf numFmtId="171" fontId="68" fillId="27" borderId="198" xfId="0" applyNumberFormat="1" applyFont="1" applyFill="1" applyBorder="1" applyAlignment="1">
      <alignment horizontal="center" vertical="center"/>
    </xf>
    <xf numFmtId="171" fontId="68" fillId="0" borderId="198" xfId="0" applyNumberFormat="1" applyFont="1" applyBorder="1" applyAlignment="1">
      <alignment horizontal="center" vertical="center"/>
    </xf>
    <xf numFmtId="171" fontId="68" fillId="0" borderId="218" xfId="0" applyNumberFormat="1" applyFont="1" applyBorder="1" applyAlignment="1">
      <alignment horizontal="center" vertical="center"/>
    </xf>
    <xf numFmtId="0" fontId="68" fillId="25" borderId="219" xfId="0" applyFont="1" applyFill="1" applyBorder="1" applyAlignment="1">
      <alignment horizontal="center" vertical="center"/>
    </xf>
    <xf numFmtId="0" fontId="69" fillId="25" borderId="220" xfId="0" applyFont="1" applyFill="1" applyBorder="1" applyAlignment="1">
      <alignment horizontal="center" vertical="center" wrapText="1"/>
    </xf>
    <xf numFmtId="0" fontId="52" fillId="25" borderId="221" xfId="0" applyFont="1" applyFill="1" applyBorder="1" applyAlignment="1">
      <alignment horizontal="left" vertical="center"/>
    </xf>
    <xf numFmtId="0" fontId="52" fillId="25" borderId="220" xfId="0" applyFont="1" applyFill="1" applyBorder="1" applyAlignment="1">
      <alignment horizontal="center" vertical="center"/>
    </xf>
    <xf numFmtId="171" fontId="52" fillId="25" borderId="221" xfId="0" applyNumberFormat="1" applyFont="1" applyFill="1" applyBorder="1" applyAlignment="1">
      <alignment horizontal="center" vertical="center"/>
    </xf>
    <xf numFmtId="171" fontId="52" fillId="25" borderId="222" xfId="0" applyNumberFormat="1" applyFont="1" applyFill="1" applyBorder="1" applyAlignment="1">
      <alignment horizontal="center" vertical="center"/>
    </xf>
    <xf numFmtId="0" fontId="68" fillId="26" borderId="215" xfId="0" applyFont="1" applyFill="1" applyBorder="1" applyAlignment="1">
      <alignment horizontal="center" vertical="center"/>
    </xf>
    <xf numFmtId="0" fontId="69" fillId="26" borderId="216" xfId="0" applyFont="1" applyFill="1" applyBorder="1" applyAlignment="1">
      <alignment horizontal="center" vertical="center" wrapText="1"/>
    </xf>
    <xf numFmtId="0" fontId="69" fillId="26" borderId="223" xfId="0" applyFont="1" applyFill="1" applyBorder="1" applyAlignment="1">
      <alignment horizontal="left" vertical="center"/>
    </xf>
    <xf numFmtId="0" fontId="68" fillId="26" borderId="208" xfId="0" applyFont="1" applyFill="1" applyBorder="1" applyAlignment="1">
      <alignment horizontal="center" vertical="center"/>
    </xf>
    <xf numFmtId="171" fontId="68" fillId="26" borderId="209" xfId="0" applyNumberFormat="1" applyFont="1" applyFill="1" applyBorder="1" applyAlignment="1">
      <alignment horizontal="center" vertical="center"/>
    </xf>
    <xf numFmtId="171" fontId="69" fillId="26" borderId="210" xfId="0" applyNumberFormat="1" applyFont="1" applyFill="1" applyBorder="1" applyAlignment="1">
      <alignment horizontal="center" vertical="center"/>
    </xf>
    <xf numFmtId="0" fontId="68" fillId="0" borderId="224" xfId="0" applyFont="1" applyBorder="1" applyAlignment="1">
      <alignment horizontal="center" vertical="center"/>
    </xf>
    <xf numFmtId="0" fontId="68" fillId="0" borderId="225" xfId="0" applyFont="1" applyBorder="1" applyAlignment="1">
      <alignment horizontal="center" vertical="center"/>
    </xf>
    <xf numFmtId="0" fontId="68" fillId="0" borderId="225" xfId="0" applyFont="1" applyBorder="1" applyAlignment="1">
      <alignment horizontal="left" vertical="center" wrapText="1"/>
    </xf>
    <xf numFmtId="0" fontId="68" fillId="0" borderId="0" xfId="0" applyFont="1" applyBorder="1" applyAlignment="1">
      <alignment horizontal="center" vertical="center"/>
    </xf>
    <xf numFmtId="171" fontId="68" fillId="27" borderId="223" xfId="0" applyNumberFormat="1" applyFont="1" applyFill="1" applyBorder="1" applyAlignment="1">
      <alignment horizontal="center" vertical="center"/>
    </xf>
    <xf numFmtId="171" fontId="68" fillId="0" borderId="210" xfId="0" applyNumberFormat="1" applyFont="1" applyBorder="1" applyAlignment="1">
      <alignment horizontal="center" vertical="center"/>
    </xf>
    <xf numFmtId="0" fontId="70" fillId="0" borderId="0" xfId="0" applyFont="1" applyAlignment="1">
      <alignment vertical="center" wrapText="1"/>
    </xf>
    <xf numFmtId="0" fontId="68" fillId="0" borderId="211" xfId="0" applyFont="1" applyBorder="1" applyAlignment="1">
      <alignment horizontal="center" vertical="center"/>
    </xf>
    <xf numFmtId="0" fontId="68" fillId="0" borderId="213" xfId="0" applyFont="1" applyBorder="1" applyAlignment="1">
      <alignment horizontal="center" vertical="center"/>
    </xf>
    <xf numFmtId="0" fontId="68" fillId="0" borderId="226" xfId="0" applyFont="1" applyBorder="1" applyAlignment="1">
      <alignment horizontal="left" vertical="center" wrapText="1"/>
    </xf>
    <xf numFmtId="171" fontId="68" fillId="27" borderId="213" xfId="0" applyNumberFormat="1" applyFont="1" applyFill="1" applyBorder="1" applyAlignment="1">
      <alignment horizontal="center" vertical="center"/>
    </xf>
    <xf numFmtId="171" fontId="68" fillId="0" borderId="213" xfId="0" applyNumberFormat="1" applyFont="1" applyBorder="1" applyAlignment="1">
      <alignment horizontal="center" vertical="center"/>
    </xf>
    <xf numFmtId="171" fontId="68" fillId="0" borderId="227" xfId="0" applyNumberFormat="1" applyFont="1" applyBorder="1" applyAlignment="1">
      <alignment horizontal="center" vertical="center"/>
    </xf>
    <xf numFmtId="0" fontId="70" fillId="0" borderId="0" xfId="0" applyFont="1" applyAlignment="1">
      <alignment vertical="center"/>
    </xf>
    <xf numFmtId="0" fontId="68" fillId="0" borderId="228" xfId="0" applyFont="1" applyBorder="1" applyAlignment="1">
      <alignment horizontal="center" vertical="center"/>
    </xf>
    <xf numFmtId="0" fontId="68" fillId="0" borderId="229" xfId="0" applyFont="1" applyBorder="1" applyAlignment="1">
      <alignment horizontal="center" vertical="center"/>
    </xf>
    <xf numFmtId="0" fontId="68" fillId="0" borderId="229" xfId="0" applyFont="1" applyBorder="1" applyAlignment="1">
      <alignment horizontal="left" vertical="center" wrapText="1"/>
    </xf>
    <xf numFmtId="0" fontId="68" fillId="0" borderId="230" xfId="0" applyFont="1" applyBorder="1" applyAlignment="1">
      <alignment horizontal="center" vertical="center"/>
    </xf>
    <xf numFmtId="171" fontId="68" fillId="27" borderId="209" xfId="0" applyNumberFormat="1" applyFont="1" applyFill="1" applyBorder="1" applyAlignment="1">
      <alignment horizontal="center" vertical="center"/>
    </xf>
    <xf numFmtId="171" fontId="68" fillId="0" borderId="209" xfId="0" applyNumberFormat="1" applyFont="1" applyBorder="1" applyAlignment="1">
      <alignment horizontal="center" vertical="center"/>
    </xf>
    <xf numFmtId="0" fontId="68" fillId="26" borderId="207" xfId="0" applyFont="1" applyFill="1" applyBorder="1" applyAlignment="1">
      <alignment horizontal="center" vertical="center"/>
    </xf>
    <xf numFmtId="171" fontId="68" fillId="26" borderId="208" xfId="0" applyNumberFormat="1" applyFont="1" applyFill="1" applyBorder="1" applyAlignment="1">
      <alignment horizontal="center" vertical="center"/>
    </xf>
    <xf numFmtId="0" fontId="68" fillId="0" borderId="198" xfId="0" applyFont="1" applyBorder="1" applyAlignment="1">
      <alignment horizontal="center" vertical="center"/>
    </xf>
    <xf numFmtId="0" fontId="68" fillId="0" borderId="198" xfId="0" applyFont="1" applyBorder="1" applyAlignment="1">
      <alignment horizontal="left" vertical="center" wrapText="1"/>
    </xf>
    <xf numFmtId="171" fontId="68" fillId="0" borderId="231" xfId="0" applyNumberFormat="1" applyFont="1" applyBorder="1" applyAlignment="1">
      <alignment horizontal="center" vertical="center"/>
    </xf>
    <xf numFmtId="171" fontId="68" fillId="0" borderId="223" xfId="0" applyNumberFormat="1" applyFont="1" applyBorder="1" applyAlignment="1">
      <alignment horizontal="center" vertical="center"/>
    </xf>
    <xf numFmtId="0" fontId="68" fillId="0" borderId="212" xfId="0" applyFont="1" applyBorder="1" applyAlignment="1">
      <alignment horizontal="center" vertical="center"/>
    </xf>
    <xf numFmtId="0" fontId="68" fillId="0" borderId="213" xfId="0" applyFont="1" applyBorder="1" applyAlignment="1">
      <alignment vertical="center" wrapText="1"/>
    </xf>
    <xf numFmtId="171" fontId="68" fillId="0" borderId="212" xfId="0" applyNumberFormat="1" applyFont="1" applyBorder="1" applyAlignment="1">
      <alignment horizontal="center" vertical="center"/>
    </xf>
    <xf numFmtId="0" fontId="68" fillId="0" borderId="232" xfId="0" applyFont="1" applyBorder="1" applyAlignment="1">
      <alignment horizontal="left" vertical="center"/>
    </xf>
    <xf numFmtId="171" fontId="68" fillId="0" borderId="232" xfId="0" applyNumberFormat="1" applyFont="1" applyBorder="1" applyAlignment="1">
      <alignment horizontal="center" vertical="center"/>
    </xf>
    <xf numFmtId="0" fontId="68" fillId="0" borderId="223" xfId="0" applyFont="1" applyBorder="1" applyAlignment="1">
      <alignment horizontal="center" vertical="center"/>
    </xf>
    <xf numFmtId="0" fontId="68" fillId="0" borderId="233" xfId="0" applyFont="1" applyBorder="1" applyAlignment="1">
      <alignment horizontal="left" vertical="center"/>
    </xf>
    <xf numFmtId="171" fontId="68" fillId="0" borderId="234" xfId="0" applyNumberFormat="1" applyFont="1" applyBorder="1" applyAlignment="1">
      <alignment horizontal="center" vertical="center"/>
    </xf>
    <xf numFmtId="0" fontId="52" fillId="25" borderId="220" xfId="0" applyFont="1" applyFill="1" applyBorder="1" applyAlignment="1">
      <alignment horizontal="left" vertical="center"/>
    </xf>
    <xf numFmtId="0" fontId="68" fillId="26" borderId="235" xfId="0" applyFont="1" applyFill="1" applyBorder="1" applyAlignment="1">
      <alignment horizontal="center" vertical="center"/>
    </xf>
    <xf numFmtId="0" fontId="69" fillId="26" borderId="236" xfId="0" applyFont="1" applyFill="1" applyBorder="1" applyAlignment="1">
      <alignment horizontal="center" vertical="center" wrapText="1"/>
    </xf>
    <xf numFmtId="0" fontId="69" fillId="26" borderId="237" xfId="0" applyFont="1" applyFill="1" applyBorder="1" applyAlignment="1">
      <alignment vertical="center"/>
    </xf>
    <xf numFmtId="0" fontId="68" fillId="26" borderId="236" xfId="0" applyFont="1" applyFill="1" applyBorder="1" applyAlignment="1">
      <alignment horizontal="center" vertical="center"/>
    </xf>
    <xf numFmtId="171" fontId="68" fillId="26" borderId="237" xfId="0" applyNumberFormat="1" applyFont="1" applyFill="1" applyBorder="1" applyAlignment="1">
      <alignment horizontal="center" vertical="center"/>
    </xf>
    <xf numFmtId="171" fontId="69" fillId="26" borderId="238" xfId="0" applyNumberFormat="1" applyFont="1" applyFill="1" applyBorder="1" applyAlignment="1">
      <alignment horizontal="center" vertical="center"/>
    </xf>
    <xf numFmtId="0" fontId="68" fillId="0" borderId="239" xfId="0" applyFont="1" applyBorder="1" applyAlignment="1">
      <alignment horizontal="center" vertical="center"/>
    </xf>
    <xf numFmtId="0" fontId="68" fillId="0" borderId="233" xfId="0" applyFont="1" applyBorder="1" applyAlignment="1">
      <alignment horizontal="center" vertical="center"/>
    </xf>
    <xf numFmtId="0" fontId="68" fillId="0" borderId="0" xfId="0" applyFont="1" applyBorder="1" applyAlignment="1">
      <alignment vertical="center"/>
    </xf>
    <xf numFmtId="0" fontId="68" fillId="0" borderId="208" xfId="0" applyFont="1" applyBorder="1" applyAlignment="1">
      <alignment horizontal="center" vertical="center"/>
    </xf>
    <xf numFmtId="0" fontId="68" fillId="0" borderId="232" xfId="0" applyFont="1" applyBorder="1" applyAlignment="1">
      <alignment horizontal="center" vertical="center"/>
    </xf>
    <xf numFmtId="0" fontId="68" fillId="0" borderId="232" xfId="0" applyFont="1" applyBorder="1" applyAlignment="1">
      <alignment vertical="center"/>
    </xf>
    <xf numFmtId="0" fontId="68" fillId="0" borderId="213" xfId="0" applyFont="1" applyBorder="1" applyAlignment="1">
      <alignment vertical="center"/>
    </xf>
    <xf numFmtId="0" fontId="68" fillId="0" borderId="217" xfId="0" applyFont="1" applyBorder="1" applyAlignment="1">
      <alignment vertical="center" wrapText="1"/>
    </xf>
    <xf numFmtId="171" fontId="68" fillId="25" borderId="221" xfId="0" applyNumberFormat="1" applyFont="1" applyFill="1" applyBorder="1" applyAlignment="1">
      <alignment horizontal="center" vertical="center"/>
    </xf>
    <xf numFmtId="0" fontId="69" fillId="26" borderId="236" xfId="0" applyFont="1" applyFill="1" applyBorder="1" applyAlignment="1">
      <alignment vertical="center"/>
    </xf>
    <xf numFmtId="0" fontId="68" fillId="0" borderId="207" xfId="0" applyFont="1" applyBorder="1" applyAlignment="1">
      <alignment horizontal="center" vertical="center"/>
    </xf>
    <xf numFmtId="0" fontId="68" fillId="0" borderId="208" xfId="0" applyFont="1" applyBorder="1" applyAlignment="1">
      <alignment vertical="center" wrapText="1"/>
    </xf>
    <xf numFmtId="0" fontId="68" fillId="0" borderId="216" xfId="0" applyFont="1" applyBorder="1" applyAlignment="1">
      <alignment vertical="center" wrapText="1"/>
    </xf>
    <xf numFmtId="0" fontId="68" fillId="0" borderId="240" xfId="0" applyFont="1" applyBorder="1" applyAlignment="1">
      <alignment horizontal="center" vertical="center"/>
    </xf>
    <xf numFmtId="0" fontId="68" fillId="0" borderId="232" xfId="0" applyFont="1" applyBorder="1" applyAlignment="1">
      <alignment vertical="center" wrapText="1"/>
    </xf>
    <xf numFmtId="0" fontId="68" fillId="0" borderId="241" xfId="0" applyFont="1" applyBorder="1" applyAlignment="1">
      <alignment horizontal="center" vertical="center"/>
    </xf>
    <xf numFmtId="0" fontId="68" fillId="27" borderId="211" xfId="0" applyFont="1" applyFill="1" applyBorder="1" applyAlignment="1">
      <alignment horizontal="center" vertical="center"/>
    </xf>
    <xf numFmtId="0" fontId="68" fillId="27" borderId="212" xfId="0" applyFont="1" applyFill="1" applyBorder="1" applyAlignment="1">
      <alignment horizontal="center" vertical="center"/>
    </xf>
    <xf numFmtId="0" fontId="68" fillId="27" borderId="232" xfId="0" applyFont="1" applyFill="1" applyBorder="1" applyAlignment="1">
      <alignment vertical="center" wrapText="1"/>
    </xf>
    <xf numFmtId="0" fontId="68" fillId="27" borderId="232" xfId="0" applyFont="1" applyFill="1" applyBorder="1" applyAlignment="1">
      <alignment horizontal="center" vertical="center"/>
    </xf>
    <xf numFmtId="171" fontId="68" fillId="27" borderId="227" xfId="0" applyNumberFormat="1" applyFont="1" applyFill="1" applyBorder="1" applyAlignment="1">
      <alignment horizontal="center" vertical="center"/>
    </xf>
    <xf numFmtId="0" fontId="68" fillId="27" borderId="224" xfId="0" applyFont="1" applyFill="1" applyBorder="1" applyAlignment="1">
      <alignment horizontal="center" vertical="center"/>
    </xf>
    <xf numFmtId="0" fontId="68" fillId="27" borderId="225" xfId="0" applyFont="1" applyFill="1" applyBorder="1" applyAlignment="1">
      <alignment horizontal="center" vertical="center"/>
    </xf>
    <xf numFmtId="0" fontId="68" fillId="27" borderId="217" xfId="0" applyFont="1" applyFill="1" applyBorder="1" applyAlignment="1">
      <alignment vertical="center" wrapText="1"/>
    </xf>
    <xf numFmtId="0" fontId="68" fillId="27" borderId="217" xfId="0" applyFont="1" applyFill="1" applyBorder="1" applyAlignment="1">
      <alignment horizontal="center" vertical="center"/>
    </xf>
    <xf numFmtId="171" fontId="68" fillId="27" borderId="218" xfId="0" applyNumberFormat="1" applyFont="1" applyFill="1" applyBorder="1" applyAlignment="1">
      <alignment horizontal="center" vertical="center"/>
    </xf>
    <xf numFmtId="0" fontId="68" fillId="26" borderId="242" xfId="0" applyFont="1" applyFill="1" applyBorder="1" applyAlignment="1">
      <alignment horizontal="center" vertical="center"/>
    </xf>
    <xf numFmtId="0" fontId="68" fillId="0" borderId="0" xfId="0" applyFont="1" applyBorder="1" applyAlignment="1">
      <alignment vertical="center" wrapText="1"/>
    </xf>
    <xf numFmtId="0" fontId="68" fillId="28" borderId="219" xfId="0" applyFont="1" applyFill="1" applyBorder="1" applyAlignment="1">
      <alignment horizontal="center" vertical="center"/>
    </xf>
    <xf numFmtId="0" fontId="69" fillId="28" borderId="221" xfId="0" applyFont="1" applyFill="1" applyBorder="1" applyAlignment="1">
      <alignment horizontal="center" vertical="center"/>
    </xf>
    <xf numFmtId="0" fontId="52" fillId="28" borderId="243" xfId="0" applyFont="1" applyFill="1" applyBorder="1" applyAlignment="1">
      <alignment vertical="center" wrapText="1"/>
    </xf>
    <xf numFmtId="0" fontId="68" fillId="28" borderId="220" xfId="0" applyFont="1" applyFill="1" applyBorder="1" applyAlignment="1">
      <alignment horizontal="center" vertical="center"/>
    </xf>
    <xf numFmtId="171" fontId="68" fillId="28" borderId="221" xfId="0" applyNumberFormat="1" applyFont="1" applyFill="1" applyBorder="1" applyAlignment="1">
      <alignment horizontal="center" vertical="center"/>
    </xf>
    <xf numFmtId="171" fontId="68" fillId="28" borderId="222" xfId="0" applyNumberFormat="1" applyFont="1" applyFill="1" applyBorder="1" applyAlignment="1">
      <alignment horizontal="center" vertical="center"/>
    </xf>
    <xf numFmtId="0" fontId="68" fillId="26" borderId="237" xfId="0" applyFont="1" applyFill="1" applyBorder="1" applyAlignment="1">
      <alignment horizontal="center" vertical="center"/>
    </xf>
    <xf numFmtId="0" fontId="68" fillId="26" borderId="242" xfId="0" applyFont="1" applyFill="1" applyBorder="1" applyAlignment="1">
      <alignment vertical="center" wrapText="1"/>
    </xf>
    <xf numFmtId="171" fontId="68" fillId="26" borderId="238" xfId="0" applyNumberFormat="1" applyFont="1" applyFill="1" applyBorder="1" applyAlignment="1">
      <alignment horizontal="center" vertical="center"/>
    </xf>
    <xf numFmtId="0" fontId="68" fillId="0" borderId="209" xfId="0" applyFont="1" applyBorder="1" applyAlignment="1">
      <alignment horizontal="center" vertical="center"/>
    </xf>
    <xf numFmtId="0" fontId="68" fillId="0" borderId="230" xfId="0" applyFont="1" applyBorder="1" applyAlignment="1">
      <alignment vertical="center" wrapText="1"/>
    </xf>
    <xf numFmtId="0" fontId="68" fillId="0" borderId="226" xfId="0" applyFont="1" applyBorder="1" applyAlignment="1">
      <alignment vertical="center" wrapText="1"/>
    </xf>
    <xf numFmtId="0" fontId="68" fillId="0" borderId="231" xfId="0" applyFont="1" applyBorder="1" applyAlignment="1">
      <alignment vertical="center" wrapText="1"/>
    </xf>
    <xf numFmtId="171" fontId="52" fillId="26" borderId="244" xfId="0" applyNumberFormat="1" applyFont="1" applyFill="1" applyBorder="1" applyAlignment="1">
      <alignment horizontal="center" vertical="center"/>
    </xf>
    <xf numFmtId="171" fontId="69" fillId="26" borderId="245" xfId="0" applyNumberFormat="1" applyFont="1" applyFill="1" applyBorder="1" applyAlignment="1">
      <alignment horizontal="center" vertical="center"/>
    </xf>
    <xf numFmtId="172" fontId="68" fillId="0" borderId="215" xfId="0" applyNumberFormat="1" applyFont="1" applyBorder="1" applyAlignment="1">
      <alignment horizontal="center" vertical="center"/>
    </xf>
    <xf numFmtId="171" fontId="52" fillId="26" borderId="237" xfId="0" applyNumberFormat="1" applyFont="1" applyFill="1" applyBorder="1" applyAlignment="1">
      <alignment horizontal="center" vertical="center"/>
    </xf>
    <xf numFmtId="0" fontId="68" fillId="0" borderId="223" xfId="0" applyFont="1" applyBorder="1" applyAlignment="1">
      <alignment vertical="center" wrapText="1"/>
    </xf>
    <xf numFmtId="0" fontId="68" fillId="26" borderId="246" xfId="0" applyFont="1" applyFill="1" applyBorder="1" applyAlignment="1">
      <alignment horizontal="center" vertical="center"/>
    </xf>
    <xf numFmtId="171" fontId="68" fillId="26" borderId="244" xfId="0" applyNumberFormat="1" applyFont="1" applyFill="1" applyBorder="1" applyAlignment="1">
      <alignment horizontal="center" vertical="center"/>
    </xf>
    <xf numFmtId="0" fontId="68" fillId="0" borderId="230" xfId="0" applyFont="1" applyBorder="1" applyAlignment="1">
      <alignment vertical="center"/>
    </xf>
    <xf numFmtId="0" fontId="68" fillId="0" borderId="231" xfId="0" applyFont="1" applyBorder="1" applyAlignment="1">
      <alignment vertical="center"/>
    </xf>
    <xf numFmtId="0" fontId="68" fillId="0" borderId="212" xfId="0" applyFont="1" applyBorder="1" applyAlignment="1">
      <alignment vertical="center"/>
    </xf>
    <xf numFmtId="171" fontId="68" fillId="27" borderId="212" xfId="0" applyNumberFormat="1" applyFont="1" applyFill="1" applyBorder="1" applyAlignment="1">
      <alignment horizontal="center" vertical="center"/>
    </xf>
    <xf numFmtId="0" fontId="68" fillId="27" borderId="212" xfId="0" applyFont="1" applyFill="1" applyBorder="1" applyAlignment="1">
      <alignment vertical="center" wrapText="1"/>
    </xf>
    <xf numFmtId="0" fontId="68" fillId="27" borderId="241" xfId="0" applyFont="1" applyFill="1" applyBorder="1" applyAlignment="1">
      <alignment horizontal="center" vertical="center"/>
    </xf>
    <xf numFmtId="0" fontId="68" fillId="27" borderId="198" xfId="0" applyFont="1" applyFill="1" applyBorder="1" applyAlignment="1">
      <alignment horizontal="center" vertical="center"/>
    </xf>
    <xf numFmtId="171" fontId="68" fillId="27" borderId="225" xfId="0" applyNumberFormat="1" applyFont="1" applyFill="1" applyBorder="1" applyAlignment="1">
      <alignment horizontal="center" vertical="center"/>
    </xf>
    <xf numFmtId="0" fontId="68" fillId="27" borderId="240" xfId="0" applyFont="1" applyFill="1" applyBorder="1" applyAlignment="1">
      <alignment horizontal="center" vertical="center"/>
    </xf>
    <xf numFmtId="0" fontId="68" fillId="27" borderId="213" xfId="0" applyFont="1" applyFill="1" applyBorder="1" applyAlignment="1">
      <alignment horizontal="center" vertical="center"/>
    </xf>
    <xf numFmtId="0" fontId="68" fillId="27" borderId="226" xfId="0" applyFont="1" applyFill="1" applyBorder="1" applyAlignment="1">
      <alignment vertical="center" wrapText="1"/>
    </xf>
    <xf numFmtId="0" fontId="68" fillId="27" borderId="212" xfId="0" applyFont="1" applyFill="1" applyBorder="1" applyAlignment="1">
      <alignment vertical="center"/>
    </xf>
    <xf numFmtId="173" fontId="68" fillId="0" borderId="211" xfId="58" applyNumberFormat="1" applyFont="1" applyFill="1" applyBorder="1" applyAlignment="1">
      <alignment horizontal="center" vertical="center"/>
    </xf>
    <xf numFmtId="173" fontId="68" fillId="0" borderId="212" xfId="58" applyNumberFormat="1" applyFont="1" applyFill="1" applyBorder="1" applyAlignment="1">
      <alignment horizontal="center" vertical="center"/>
    </xf>
    <xf numFmtId="173" fontId="68" fillId="0" borderId="226" xfId="58" applyNumberFormat="1" applyFont="1" applyFill="1" applyBorder="1" applyAlignment="1">
      <alignment vertical="center"/>
    </xf>
    <xf numFmtId="171" fontId="68" fillId="0" borderId="232" xfId="58" applyNumberFormat="1" applyFont="1" applyFill="1" applyBorder="1" applyAlignment="1">
      <alignment horizontal="center" vertical="center"/>
    </xf>
    <xf numFmtId="171" fontId="68" fillId="0" borderId="213" xfId="58" applyNumberFormat="1" applyFont="1" applyFill="1" applyBorder="1" applyAlignment="1">
      <alignment horizontal="center" vertical="center"/>
    </xf>
    <xf numFmtId="171" fontId="68" fillId="0" borderId="227" xfId="58" applyNumberFormat="1" applyFont="1" applyFill="1" applyBorder="1" applyAlignment="1">
      <alignment horizontal="center" vertical="center"/>
    </xf>
    <xf numFmtId="173" fontId="68" fillId="0" borderId="232" xfId="58" applyNumberFormat="1" applyFont="1" applyFill="1" applyBorder="1" applyAlignment="1">
      <alignment horizontal="center" vertical="center"/>
    </xf>
    <xf numFmtId="173" fontId="68" fillId="0" borderId="232" xfId="58" applyNumberFormat="1" applyFont="1" applyFill="1" applyBorder="1" applyAlignment="1">
      <alignment vertical="center" wrapText="1"/>
    </xf>
    <xf numFmtId="174" fontId="68" fillId="27" borderId="213" xfId="58" applyNumberFormat="1" applyFont="1" applyFill="1" applyBorder="1" applyAlignment="1">
      <alignment horizontal="center" vertical="center"/>
    </xf>
    <xf numFmtId="171" fontId="68" fillId="0" borderId="212" xfId="58" applyNumberFormat="1" applyFont="1" applyFill="1" applyBorder="1" applyAlignment="1">
      <alignment horizontal="center" vertical="center"/>
    </xf>
    <xf numFmtId="173" fontId="68" fillId="0" borderId="224" xfId="58" applyNumberFormat="1" applyFont="1" applyFill="1" applyBorder="1" applyAlignment="1">
      <alignment horizontal="center" vertical="center"/>
    </xf>
    <xf numFmtId="173" fontId="68" fillId="0" borderId="216" xfId="58" applyNumberFormat="1" applyFont="1" applyFill="1" applyBorder="1" applyAlignment="1">
      <alignment horizontal="center" vertical="center"/>
    </xf>
    <xf numFmtId="173" fontId="68" fillId="0" borderId="216" xfId="58" applyNumberFormat="1" applyFont="1" applyFill="1" applyBorder="1" applyAlignment="1">
      <alignment vertical="center" wrapText="1"/>
    </xf>
    <xf numFmtId="174" fontId="68" fillId="27" borderId="223" xfId="58" applyNumberFormat="1" applyFont="1" applyFill="1" applyBorder="1" applyAlignment="1">
      <alignment horizontal="center" vertical="center"/>
    </xf>
    <xf numFmtId="171" fontId="68" fillId="0" borderId="233" xfId="58" applyNumberFormat="1" applyFont="1" applyFill="1" applyBorder="1" applyAlignment="1">
      <alignment horizontal="center" vertical="center"/>
    </xf>
    <xf numFmtId="172" fontId="68" fillId="0" borderId="211" xfId="0" applyNumberFormat="1" applyFont="1" applyBorder="1" applyAlignment="1">
      <alignment horizontal="center" vertical="center"/>
    </xf>
    <xf numFmtId="0" fontId="52" fillId="0" borderId="232" xfId="0" applyFont="1" applyBorder="1" applyAlignment="1">
      <alignment horizontal="center" vertical="center"/>
    </xf>
    <xf numFmtId="0" fontId="52" fillId="0" borderId="217" xfId="0" applyFont="1" applyBorder="1" applyAlignment="1">
      <alignment horizontal="center" vertical="center"/>
    </xf>
    <xf numFmtId="172" fontId="68" fillId="27" borderId="211" xfId="0" applyNumberFormat="1" applyFont="1" applyFill="1" applyBorder="1" applyAlignment="1">
      <alignment horizontal="center" vertical="center"/>
    </xf>
    <xf numFmtId="0" fontId="52" fillId="27" borderId="232" xfId="0" applyFont="1" applyFill="1" applyBorder="1" applyAlignment="1">
      <alignment horizontal="center" vertical="center"/>
    </xf>
    <xf numFmtId="0" fontId="68" fillId="27" borderId="232" xfId="0" applyFont="1" applyFill="1" applyBorder="1" applyAlignment="1">
      <alignment horizontal="left" vertical="center"/>
    </xf>
    <xf numFmtId="0" fontId="68" fillId="27" borderId="232" xfId="0" applyFont="1" applyFill="1" applyBorder="1" applyAlignment="1">
      <alignment horizontal="left" vertical="center" wrapText="1"/>
    </xf>
    <xf numFmtId="172" fontId="68" fillId="27" borderId="224" xfId="0" applyNumberFormat="1" applyFont="1" applyFill="1" applyBorder="1" applyAlignment="1">
      <alignment horizontal="center" vertical="center"/>
    </xf>
    <xf numFmtId="0" fontId="52" fillId="27" borderId="217" xfId="0" applyFont="1" applyFill="1" applyBorder="1" applyAlignment="1">
      <alignment horizontal="center" vertical="center"/>
    </xf>
    <xf numFmtId="0" fontId="68" fillId="27" borderId="217" xfId="0" applyFont="1" applyFill="1" applyBorder="1" applyAlignment="1">
      <alignment horizontal="left" vertical="center" wrapText="1"/>
    </xf>
    <xf numFmtId="0" fontId="68" fillId="0" borderId="208" xfId="0" applyFont="1" applyBorder="1" applyAlignment="1">
      <alignment vertical="center"/>
    </xf>
    <xf numFmtId="0" fontId="46" fillId="0" borderId="0" xfId="0" applyFont="1"/>
    <xf numFmtId="0" fontId="68" fillId="27" borderId="213" xfId="0" applyFont="1" applyFill="1" applyBorder="1" applyAlignment="1">
      <alignment vertical="center" wrapText="1"/>
    </xf>
    <xf numFmtId="0" fontId="68" fillId="27" borderId="226" xfId="0" applyFont="1" applyFill="1" applyBorder="1" applyAlignment="1">
      <alignment vertical="center"/>
    </xf>
    <xf numFmtId="171" fontId="68" fillId="27" borderId="232" xfId="0" applyNumberFormat="1" applyFont="1" applyFill="1" applyBorder="1" applyAlignment="1">
      <alignment horizontal="center" vertical="center"/>
    </xf>
    <xf numFmtId="0" fontId="68" fillId="27" borderId="228" xfId="0" applyFont="1" applyFill="1" applyBorder="1" applyAlignment="1">
      <alignment horizontal="center" vertical="center"/>
    </xf>
    <xf numFmtId="0" fontId="68" fillId="27" borderId="209" xfId="0" applyFont="1" applyFill="1" applyBorder="1" applyAlignment="1">
      <alignment horizontal="center" vertical="center"/>
    </xf>
    <xf numFmtId="0" fontId="68" fillId="27" borderId="208" xfId="0" applyFont="1" applyFill="1" applyBorder="1" applyAlignment="1">
      <alignment vertical="center" wrapText="1"/>
    </xf>
    <xf numFmtId="171" fontId="68" fillId="27" borderId="208" xfId="0" applyNumberFormat="1" applyFont="1" applyFill="1" applyBorder="1" applyAlignment="1">
      <alignment horizontal="center" vertical="center"/>
    </xf>
    <xf numFmtId="171" fontId="68" fillId="27" borderId="210" xfId="0" applyNumberFormat="1" applyFont="1" applyFill="1" applyBorder="1" applyAlignment="1">
      <alignment horizontal="center" vertical="center"/>
    </xf>
    <xf numFmtId="0" fontId="68" fillId="27" borderId="223" xfId="0" applyFont="1" applyFill="1" applyBorder="1" applyAlignment="1">
      <alignment horizontal="center" vertical="center"/>
    </xf>
    <xf numFmtId="171" fontId="68" fillId="27" borderId="216" xfId="0" applyNumberFormat="1" applyFont="1" applyFill="1" applyBorder="1" applyAlignment="1">
      <alignment horizontal="center" vertical="center"/>
    </xf>
    <xf numFmtId="171" fontId="68" fillId="27" borderId="217" xfId="0" applyNumberFormat="1" applyFont="1" applyFill="1" applyBorder="1" applyAlignment="1">
      <alignment horizontal="center" vertical="center"/>
    </xf>
    <xf numFmtId="171" fontId="68" fillId="0" borderId="208" xfId="0" applyNumberFormat="1" applyFont="1" applyBorder="1" applyAlignment="1">
      <alignment horizontal="center" vertical="center"/>
    </xf>
    <xf numFmtId="171" fontId="68" fillId="0" borderId="229" xfId="0" applyNumberFormat="1" applyFont="1" applyBorder="1" applyAlignment="1">
      <alignment horizontal="center" vertical="center"/>
    </xf>
    <xf numFmtId="172" fontId="68" fillId="27" borderId="228" xfId="0" applyNumberFormat="1" applyFont="1" applyFill="1" applyBorder="1" applyAlignment="1">
      <alignment horizontal="center" vertical="center"/>
    </xf>
    <xf numFmtId="0" fontId="68" fillId="27" borderId="230" xfId="0" applyFont="1" applyFill="1" applyBorder="1" applyAlignment="1">
      <alignment vertical="center" wrapText="1"/>
    </xf>
    <xf numFmtId="171" fontId="68" fillId="27" borderId="229" xfId="0" applyNumberFormat="1" applyFont="1" applyFill="1" applyBorder="1" applyAlignment="1">
      <alignment horizontal="center" vertical="center"/>
    </xf>
    <xf numFmtId="175" fontId="73" fillId="0" borderId="211" xfId="0" applyNumberFormat="1" applyFont="1" applyBorder="1" applyAlignment="1">
      <alignment horizontal="center" vertical="center"/>
    </xf>
    <xf numFmtId="0" fontId="73" fillId="0" borderId="213" xfId="0" applyFont="1" applyBorder="1" applyAlignment="1">
      <alignment horizontal="center" vertical="center"/>
    </xf>
    <xf numFmtId="0" fontId="73" fillId="0" borderId="213" xfId="0" applyFont="1" applyBorder="1" applyAlignment="1">
      <alignment horizontal="left" vertical="center" wrapText="1"/>
    </xf>
    <xf numFmtId="172" fontId="73" fillId="0" borderId="224" xfId="0" applyNumberFormat="1" applyFont="1" applyBorder="1" applyAlignment="1">
      <alignment horizontal="center" vertical="center" wrapText="1"/>
    </xf>
    <xf numFmtId="176" fontId="73" fillId="0" borderId="198" xfId="0" applyNumberFormat="1" applyFont="1" applyBorder="1" applyAlignment="1">
      <alignment horizontal="center" vertical="center"/>
    </xf>
    <xf numFmtId="0" fontId="73" fillId="0" borderId="198" xfId="0" applyFont="1" applyBorder="1" applyAlignment="1">
      <alignment horizontal="left" vertical="center" wrapText="1"/>
    </xf>
    <xf numFmtId="0" fontId="73" fillId="0" borderId="198" xfId="0" applyFont="1" applyBorder="1" applyAlignment="1">
      <alignment horizontal="center" vertical="center"/>
    </xf>
    <xf numFmtId="171" fontId="73" fillId="27" borderId="198" xfId="0" applyNumberFormat="1" applyFont="1" applyFill="1" applyBorder="1" applyAlignment="1">
      <alignment horizontal="center" vertical="center"/>
    </xf>
    <xf numFmtId="171" fontId="73" fillId="0" borderId="198" xfId="0" applyNumberFormat="1" applyFont="1" applyBorder="1" applyAlignment="1">
      <alignment horizontal="center" vertical="center"/>
    </xf>
    <xf numFmtId="172" fontId="68" fillId="0" borderId="228" xfId="0" applyNumberFormat="1" applyFont="1" applyBorder="1" applyAlignment="1">
      <alignment horizontal="center" vertical="center"/>
    </xf>
    <xf numFmtId="0" fontId="69" fillId="26" borderId="235" xfId="0" applyFont="1" applyFill="1" applyBorder="1" applyAlignment="1">
      <alignment horizontal="center" vertical="center"/>
    </xf>
    <xf numFmtId="0" fontId="69" fillId="26" borderId="236" xfId="0" applyFont="1" applyFill="1" applyBorder="1" applyAlignment="1">
      <alignment horizontal="center" vertical="center"/>
    </xf>
    <xf numFmtId="171" fontId="69" fillId="26" borderId="237" xfId="0" applyNumberFormat="1" applyFont="1" applyFill="1" applyBorder="1" applyAlignment="1">
      <alignment horizontal="center" vertical="center"/>
    </xf>
    <xf numFmtId="173" fontId="68" fillId="26" borderId="235" xfId="46" applyNumberFormat="1" applyFont="1" applyFill="1" applyBorder="1" applyAlignment="1">
      <alignment horizontal="center" vertical="center"/>
    </xf>
    <xf numFmtId="173" fontId="69" fillId="26" borderId="236" xfId="46" applyNumberFormat="1" applyFont="1" applyFill="1" applyBorder="1" applyAlignment="1">
      <alignment horizontal="center" vertical="center" wrapText="1"/>
    </xf>
    <xf numFmtId="173" fontId="69" fillId="26" borderId="236" xfId="46" applyNumberFormat="1" applyFont="1" applyFill="1" applyBorder="1" applyAlignment="1">
      <alignment vertical="center"/>
    </xf>
    <xf numFmtId="173" fontId="68" fillId="26" borderId="236" xfId="46" applyNumberFormat="1" applyFont="1" applyFill="1" applyBorder="1" applyAlignment="1">
      <alignment horizontal="center" vertical="center"/>
    </xf>
    <xf numFmtId="171" fontId="68" fillId="26" borderId="237" xfId="46" applyNumberFormat="1" applyFont="1" applyFill="1" applyBorder="1" applyAlignment="1">
      <alignment horizontal="center" vertical="center"/>
    </xf>
    <xf numFmtId="171" fontId="69" fillId="26" borderId="238" xfId="46" applyNumberFormat="1" applyFont="1" applyFill="1" applyBorder="1" applyAlignment="1">
      <alignment horizontal="center" vertical="center"/>
    </xf>
    <xf numFmtId="173" fontId="68" fillId="0" borderId="228" xfId="46" applyNumberFormat="1" applyFont="1" applyFill="1" applyBorder="1" applyAlignment="1">
      <alignment horizontal="center" vertical="center"/>
    </xf>
    <xf numFmtId="173" fontId="68" fillId="0" borderId="208" xfId="46" applyNumberFormat="1" applyFont="1" applyFill="1" applyBorder="1" applyAlignment="1">
      <alignment horizontal="center" vertical="center"/>
    </xf>
    <xf numFmtId="173" fontId="68" fillId="0" borderId="208" xfId="46" applyNumberFormat="1" applyFont="1" applyFill="1" applyBorder="1" applyAlignment="1">
      <alignment vertical="center" wrapText="1"/>
    </xf>
    <xf numFmtId="171" fontId="68" fillId="0" borderId="209" xfId="46" applyNumberFormat="1" applyFont="1" applyFill="1" applyBorder="1" applyAlignment="1">
      <alignment horizontal="center" vertical="center"/>
    </xf>
    <xf numFmtId="171" fontId="68" fillId="0" borderId="210" xfId="46" applyNumberFormat="1" applyFont="1" applyFill="1" applyBorder="1" applyAlignment="1">
      <alignment horizontal="center" vertical="center"/>
    </xf>
    <xf numFmtId="172" fontId="68" fillId="0" borderId="228" xfId="46" applyNumberFormat="1" applyFont="1" applyFill="1" applyBorder="1" applyAlignment="1">
      <alignment horizontal="center" vertical="center"/>
    </xf>
    <xf numFmtId="171" fontId="68" fillId="27" borderId="209" xfId="46" applyNumberFormat="1" applyFont="1" applyFill="1" applyBorder="1" applyAlignment="1">
      <alignment horizontal="center" vertical="center"/>
    </xf>
    <xf numFmtId="173" fontId="68" fillId="0" borderId="211" xfId="46" applyNumberFormat="1" applyFont="1" applyFill="1" applyBorder="1" applyAlignment="1">
      <alignment horizontal="center" vertical="center"/>
    </xf>
    <xf numFmtId="173" fontId="68" fillId="0" borderId="232" xfId="46" applyNumberFormat="1" applyFont="1" applyFill="1" applyBorder="1" applyAlignment="1">
      <alignment horizontal="center" vertical="center"/>
    </xf>
    <xf numFmtId="173" fontId="68" fillId="0" borderId="232" xfId="46" applyNumberFormat="1" applyFont="1" applyFill="1" applyBorder="1" applyAlignment="1">
      <alignment vertical="center" wrapText="1"/>
    </xf>
    <xf numFmtId="171" fontId="68" fillId="27" borderId="213" xfId="46" applyNumberFormat="1" applyFont="1" applyFill="1" applyBorder="1" applyAlignment="1">
      <alignment horizontal="center" vertical="center"/>
    </xf>
    <xf numFmtId="171" fontId="68" fillId="0" borderId="213" xfId="46" applyNumberFormat="1" applyFont="1" applyFill="1" applyBorder="1" applyAlignment="1">
      <alignment horizontal="center" vertical="center"/>
    </xf>
    <xf numFmtId="171" fontId="68" fillId="0" borderId="227" xfId="46" applyNumberFormat="1" applyFont="1" applyFill="1" applyBorder="1" applyAlignment="1">
      <alignment horizontal="center" vertical="center"/>
    </xf>
    <xf numFmtId="173" fontId="68" fillId="0" borderId="239" xfId="46" applyNumberFormat="1" applyFont="1" applyFill="1" applyBorder="1" applyAlignment="1">
      <alignment horizontal="center" vertical="center"/>
    </xf>
    <xf numFmtId="173" fontId="68" fillId="0" borderId="216" xfId="46" applyNumberFormat="1" applyFont="1" applyFill="1" applyBorder="1" applyAlignment="1">
      <alignment horizontal="center" vertical="center"/>
    </xf>
    <xf numFmtId="173" fontId="68" fillId="0" borderId="216" xfId="46" applyNumberFormat="1" applyFont="1" applyFill="1" applyBorder="1" applyAlignment="1">
      <alignment vertical="center" wrapText="1"/>
    </xf>
    <xf numFmtId="171" fontId="68" fillId="0" borderId="223" xfId="46" applyNumberFormat="1" applyFont="1" applyFill="1" applyBorder="1" applyAlignment="1">
      <alignment horizontal="center" vertical="center"/>
    </xf>
    <xf numFmtId="171" fontId="68" fillId="0" borderId="234" xfId="46" applyNumberFormat="1" applyFont="1" applyFill="1" applyBorder="1" applyAlignment="1">
      <alignment horizontal="center" vertical="center"/>
    </xf>
    <xf numFmtId="171" fontId="68" fillId="27" borderId="223" xfId="46" applyNumberFormat="1" applyFont="1" applyFill="1" applyBorder="1" applyAlignment="1">
      <alignment horizontal="center" vertical="center"/>
    </xf>
    <xf numFmtId="0" fontId="0" fillId="0" borderId="249" xfId="0" applyFont="1" applyBorder="1"/>
    <xf numFmtId="171" fontId="73" fillId="0" borderId="25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7" fillId="18" borderId="29" xfId="0" applyFont="1" applyFill="1" applyBorder="1" applyAlignment="1">
      <alignment horizontal="center" vertical="center"/>
    </xf>
    <xf numFmtId="0" fontId="7" fillId="18" borderId="11" xfId="0" applyFont="1" applyFill="1" applyBorder="1" applyAlignment="1">
      <alignment horizontal="center" vertical="center"/>
    </xf>
    <xf numFmtId="0" fontId="7" fillId="18" borderId="12" xfId="0" applyFont="1" applyFill="1" applyBorder="1" applyAlignment="1">
      <alignment horizontal="center" vertical="center"/>
    </xf>
    <xf numFmtId="3" fontId="7" fillId="18" borderId="30" xfId="0" applyNumberFormat="1" applyFont="1" applyFill="1" applyBorder="1" applyAlignment="1">
      <alignment horizontal="center" vertical="center"/>
    </xf>
    <xf numFmtId="0" fontId="7" fillId="19" borderId="32" xfId="0" applyFont="1" applyFill="1" applyBorder="1" applyAlignment="1">
      <alignment horizontal="center" vertical="center" wrapText="1"/>
    </xf>
    <xf numFmtId="4" fontId="7" fillId="19" borderId="33" xfId="0" applyNumberFormat="1" applyFont="1" applyFill="1" applyBorder="1" applyAlignment="1">
      <alignment horizontal="center" vertical="center" wrapText="1"/>
    </xf>
    <xf numFmtId="1" fontId="7" fillId="0" borderId="157" xfId="59" quotePrefix="1" applyNumberFormat="1" applyFont="1" applyBorder="1" applyAlignment="1">
      <alignment horizontal="center" vertical="center"/>
    </xf>
    <xf numFmtId="0" fontId="7" fillId="0" borderId="158" xfId="59" applyFont="1" applyBorder="1" applyAlignment="1">
      <alignment horizontal="center" vertical="center"/>
    </xf>
    <xf numFmtId="0" fontId="7" fillId="0" borderId="66" xfId="59" applyFont="1" applyBorder="1" applyAlignment="1">
      <alignment horizontal="left" vertical="center" wrapText="1"/>
    </xf>
    <xf numFmtId="0" fontId="7" fillId="0" borderId="97" xfId="59" applyFont="1" applyBorder="1" applyAlignment="1">
      <alignment horizontal="center" vertical="center"/>
    </xf>
    <xf numFmtId="3" fontId="7" fillId="0" borderId="17" xfId="57" applyNumberFormat="1" applyFont="1" applyBorder="1" applyAlignment="1">
      <alignment horizontal="center" vertical="center"/>
    </xf>
    <xf numFmtId="4" fontId="7" fillId="0" borderId="17" xfId="57" applyNumberFormat="1" applyFont="1" applyBorder="1" applyAlignment="1">
      <alignment horizontal="center" vertical="center"/>
    </xf>
    <xf numFmtId="4" fontId="7" fillId="0" borderId="159" xfId="57" applyNumberFormat="1" applyFont="1" applyBorder="1" applyAlignment="1">
      <alignment horizontal="center" vertical="center"/>
    </xf>
    <xf numFmtId="0" fontId="7" fillId="0" borderId="36" xfId="59" applyFont="1" applyBorder="1" applyAlignment="1">
      <alignment horizontal="center" vertical="center"/>
    </xf>
    <xf numFmtId="0" fontId="7" fillId="0" borderId="66" xfId="59" applyFont="1" applyBorder="1" applyAlignment="1">
      <alignment horizontal="center" vertical="center"/>
    </xf>
    <xf numFmtId="1" fontId="7" fillId="0" borderId="157" xfId="59" applyNumberFormat="1" applyFont="1" applyBorder="1" applyAlignment="1">
      <alignment horizontal="center" vertical="center"/>
    </xf>
    <xf numFmtId="0" fontId="7" fillId="0" borderId="134" xfId="59" applyFont="1" applyBorder="1" applyAlignment="1">
      <alignment horizontal="center" vertical="center"/>
    </xf>
    <xf numFmtId="4" fontId="46" fillId="0" borderId="17" xfId="0" applyNumberFormat="1" applyFont="1" applyBorder="1" applyAlignment="1">
      <alignment horizontal="center" vertical="center"/>
    </xf>
    <xf numFmtId="2" fontId="46" fillId="0" borderId="17" xfId="0" applyNumberFormat="1" applyFont="1" applyBorder="1" applyAlignment="1">
      <alignment horizontal="center" vertical="center"/>
    </xf>
    <xf numFmtId="0" fontId="7" fillId="0" borderId="40" xfId="59" applyFont="1" applyBorder="1" applyAlignment="1">
      <alignment horizontal="center" vertical="center"/>
    </xf>
    <xf numFmtId="2" fontId="7" fillId="0" borderId="119" xfId="57" applyNumberFormat="1" applyFont="1" applyBorder="1" applyAlignment="1">
      <alignment horizontal="center" vertical="center"/>
    </xf>
    <xf numFmtId="2" fontId="15" fillId="0" borderId="19" xfId="0" applyNumberFormat="1" applyFont="1" applyBorder="1" applyAlignment="1">
      <alignment horizontal="right" vertical="center"/>
    </xf>
    <xf numFmtId="4" fontId="15" fillId="22" borderId="160" xfId="72" applyNumberFormat="1" applyFont="1" applyFill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 wrapText="1"/>
    </xf>
    <xf numFmtId="0" fontId="13" fillId="0" borderId="14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3" fontId="0" fillId="0" borderId="0" xfId="0" applyNumberFormat="1" applyFont="1" applyAlignment="1">
      <alignment vertical="center"/>
    </xf>
    <xf numFmtId="0" fontId="0" fillId="0" borderId="76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26" xfId="0" applyFont="1" applyBorder="1" applyAlignment="1">
      <alignment horizontal="center" vertical="center"/>
    </xf>
    <xf numFmtId="0" fontId="0" fillId="0" borderId="45" xfId="0" applyFont="1" applyBorder="1"/>
    <xf numFmtId="0" fontId="0" fillId="0" borderId="45" xfId="0" applyFont="1" applyBorder="1" applyAlignment="1">
      <alignment horizontal="center" vertical="center"/>
    </xf>
    <xf numFmtId="0" fontId="0" fillId="0" borderId="17" xfId="0" applyFont="1" applyBorder="1"/>
    <xf numFmtId="0" fontId="0" fillId="0" borderId="17" xfId="0" applyFont="1" applyBorder="1" applyAlignment="1">
      <alignment horizontal="center" vertical="center"/>
    </xf>
    <xf numFmtId="0" fontId="0" fillId="0" borderId="44" xfId="0" applyFont="1" applyBorder="1"/>
    <xf numFmtId="0" fontId="0" fillId="0" borderId="44" xfId="0" applyFont="1" applyBorder="1" applyAlignment="1">
      <alignment horizontal="center" vertical="center"/>
    </xf>
    <xf numFmtId="0" fontId="0" fillId="0" borderId="196" xfId="0" applyFont="1" applyBorder="1" applyAlignment="1">
      <alignment horizontal="center" vertical="center"/>
    </xf>
    <xf numFmtId="0" fontId="0" fillId="0" borderId="156" xfId="0" applyFont="1" applyBorder="1" applyAlignment="1">
      <alignment horizontal="center" vertical="center"/>
    </xf>
    <xf numFmtId="0" fontId="0" fillId="0" borderId="197" xfId="0" applyFont="1" applyBorder="1" applyAlignment="1">
      <alignment horizontal="center" vertical="center"/>
    </xf>
    <xf numFmtId="0" fontId="0" fillId="0" borderId="87" xfId="0" applyFont="1" applyBorder="1" applyAlignment="1">
      <alignment horizontal="center" vertical="center"/>
    </xf>
    <xf numFmtId="0" fontId="0" fillId="0" borderId="84" xfId="0" applyFont="1" applyBorder="1" applyAlignment="1">
      <alignment horizontal="center" vertical="center"/>
    </xf>
    <xf numFmtId="0" fontId="0" fillId="0" borderId="108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0" fillId="0" borderId="17" xfId="0" applyFont="1" applyBorder="1" applyAlignment="1">
      <alignment wrapText="1"/>
    </xf>
    <xf numFmtId="3" fontId="7" fillId="0" borderId="97" xfId="0" applyNumberFormat="1" applyFont="1" applyBorder="1" applyAlignment="1">
      <alignment horizontal="center" vertical="center"/>
    </xf>
    <xf numFmtId="0" fontId="0" fillId="0" borderId="26" xfId="0" applyFont="1" applyBorder="1" applyAlignment="1">
      <alignment wrapText="1"/>
    </xf>
    <xf numFmtId="0" fontId="0" fillId="0" borderId="8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95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1" fillId="0" borderId="179" xfId="0" applyFont="1" applyBorder="1" applyAlignment="1">
      <alignment horizontal="center" vertical="center"/>
    </xf>
    <xf numFmtId="0" fontId="11" fillId="0" borderId="180" xfId="0" applyFont="1" applyBorder="1" applyAlignment="1">
      <alignment horizontal="center" vertical="center"/>
    </xf>
    <xf numFmtId="0" fontId="11" fillId="0" borderId="181" xfId="0" applyFont="1" applyBorder="1" applyAlignment="1">
      <alignment horizontal="center" vertical="center"/>
    </xf>
    <xf numFmtId="0" fontId="37" fillId="0" borderId="76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77" xfId="0" applyFont="1" applyBorder="1" applyAlignment="1">
      <alignment horizontal="center" vertical="center" wrapText="1"/>
    </xf>
    <xf numFmtId="0" fontId="15" fillId="20" borderId="155" xfId="0" applyFont="1" applyFill="1" applyBorder="1" applyAlignment="1" applyProtection="1">
      <alignment horizontal="center" vertical="center" wrapText="1"/>
      <protection locked="0"/>
    </xf>
    <xf numFmtId="49" fontId="15" fillId="20" borderId="141" xfId="0" applyNumberFormat="1" applyFont="1" applyFill="1" applyBorder="1" applyAlignment="1" applyProtection="1">
      <alignment horizontal="center" vertical="center" wrapText="1"/>
      <protection locked="0"/>
    </xf>
    <xf numFmtId="0" fontId="15" fillId="20" borderId="141" xfId="0" applyFont="1" applyFill="1" applyBorder="1" applyAlignment="1" applyProtection="1">
      <alignment horizontal="center" vertical="center" wrapText="1"/>
      <protection locked="0"/>
    </xf>
    <xf numFmtId="0" fontId="15" fillId="20" borderId="182" xfId="0" applyFont="1" applyFill="1" applyBorder="1" applyAlignment="1">
      <alignment horizontal="center" vertical="center" wrapText="1"/>
    </xf>
    <xf numFmtId="0" fontId="15" fillId="20" borderId="183" xfId="0" applyFont="1" applyFill="1" applyBorder="1" applyAlignment="1">
      <alignment horizontal="center" vertical="center" wrapText="1"/>
    </xf>
    <xf numFmtId="0" fontId="38" fillId="0" borderId="17" xfId="0" applyFont="1" applyBorder="1" applyAlignment="1">
      <alignment horizontal="left" vertical="center"/>
    </xf>
    <xf numFmtId="0" fontId="38" fillId="0" borderId="85" xfId="0" applyFont="1" applyBorder="1" applyAlignment="1">
      <alignment horizontal="left" vertical="center"/>
    </xf>
    <xf numFmtId="0" fontId="15" fillId="18" borderId="184" xfId="0" applyFont="1" applyFill="1" applyBorder="1" applyAlignment="1" applyProtection="1">
      <alignment horizontal="center" vertical="center" wrapText="1"/>
      <protection locked="0"/>
    </xf>
    <xf numFmtId="0" fontId="15" fillId="18" borderId="185" xfId="0" applyFont="1" applyFill="1" applyBorder="1" applyAlignment="1" applyProtection="1">
      <alignment horizontal="center" vertical="center" wrapText="1"/>
      <protection locked="0"/>
    </xf>
    <xf numFmtId="0" fontId="2" fillId="18" borderId="136" xfId="0" applyFont="1" applyFill="1" applyBorder="1" applyAlignment="1">
      <alignment horizontal="center" vertical="center" wrapText="1"/>
    </xf>
    <xf numFmtId="0" fontId="2" fillId="18" borderId="45" xfId="0" applyFont="1" applyFill="1" applyBorder="1" applyAlignment="1">
      <alignment horizontal="center" vertical="center" wrapText="1"/>
    </xf>
    <xf numFmtId="4" fontId="2" fillId="18" borderId="148" xfId="0" applyNumberFormat="1" applyFont="1" applyFill="1" applyBorder="1" applyAlignment="1">
      <alignment horizontal="center" vertical="center" wrapText="1"/>
    </xf>
    <xf numFmtId="4" fontId="2" fillId="18" borderId="68" xfId="0" applyNumberFormat="1" applyFont="1" applyFill="1" applyBorder="1" applyAlignment="1">
      <alignment horizontal="center" vertical="center" wrapText="1"/>
    </xf>
    <xf numFmtId="0" fontId="15" fillId="18" borderId="147" xfId="0" applyFont="1" applyFill="1" applyBorder="1" applyAlignment="1" applyProtection="1">
      <alignment horizontal="center" vertical="center" wrapText="1"/>
      <protection locked="0"/>
    </xf>
    <xf numFmtId="0" fontId="7" fillId="0" borderId="87" xfId="0" applyFont="1" applyBorder="1" applyAlignment="1">
      <alignment horizontal="center" vertical="center" wrapText="1"/>
    </xf>
    <xf numFmtId="49" fontId="15" fillId="18" borderId="13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0" applyFont="1" applyBorder="1" applyAlignment="1">
      <alignment horizontal="center" vertical="center" wrapText="1"/>
    </xf>
    <xf numFmtId="0" fontId="37" fillId="0" borderId="199" xfId="0" applyFont="1" applyFill="1" applyBorder="1" applyAlignment="1">
      <alignment horizontal="center" vertical="center" wrapText="1"/>
    </xf>
    <xf numFmtId="0" fontId="44" fillId="0" borderId="198" xfId="0" applyFont="1" applyFill="1" applyBorder="1" applyAlignment="1">
      <alignment horizontal="center" vertical="center" wrapText="1"/>
    </xf>
    <xf numFmtId="0" fontId="52" fillId="0" borderId="247" xfId="0" applyFont="1" applyFill="1" applyBorder="1" applyAlignment="1">
      <alignment horizontal="right" vertical="center" wrapText="1"/>
    </xf>
    <xf numFmtId="0" fontId="52" fillId="0" borderId="248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15" fillId="18" borderId="186" xfId="0" applyFont="1" applyFill="1" applyBorder="1" applyAlignment="1" applyProtection="1">
      <alignment horizontal="center" vertical="center" wrapText="1"/>
      <protection locked="0"/>
    </xf>
    <xf numFmtId="0" fontId="7" fillId="0" borderId="187" xfId="0" applyFont="1" applyBorder="1" applyAlignment="1">
      <alignment horizontal="center" vertical="center" wrapText="1"/>
    </xf>
    <xf numFmtId="0" fontId="15" fillId="18" borderId="136" xfId="0" applyFont="1" applyFill="1" applyBorder="1" applyAlignment="1">
      <alignment horizontal="center" vertical="center" wrapText="1"/>
    </xf>
    <xf numFmtId="0" fontId="15" fillId="18" borderId="45" xfId="0" applyFont="1" applyFill="1" applyBorder="1" applyAlignment="1">
      <alignment horizontal="center" vertical="center" wrapText="1"/>
    </xf>
    <xf numFmtId="4" fontId="15" fillId="18" borderId="188" xfId="0" applyNumberFormat="1" applyFont="1" applyFill="1" applyBorder="1" applyAlignment="1">
      <alignment horizontal="center" vertical="center" wrapText="1"/>
    </xf>
    <xf numFmtId="4" fontId="15" fillId="18" borderId="189" xfId="0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11" fillId="0" borderId="179" xfId="0" applyFont="1" applyBorder="1" applyAlignment="1">
      <alignment horizontal="center" vertical="center" wrapText="1"/>
    </xf>
    <xf numFmtId="0" fontId="11" fillId="0" borderId="180" xfId="0" applyFont="1" applyBorder="1" applyAlignment="1">
      <alignment horizontal="center" vertical="center" wrapText="1"/>
    </xf>
    <xf numFmtId="0" fontId="11" fillId="0" borderId="181" xfId="0" applyFont="1" applyBorder="1" applyAlignment="1">
      <alignment horizontal="center" vertical="center" wrapText="1"/>
    </xf>
    <xf numFmtId="0" fontId="44" fillId="0" borderId="91" xfId="0" applyFont="1" applyBorder="1" applyAlignment="1">
      <alignment horizontal="center" vertical="center" wrapText="1"/>
    </xf>
    <xf numFmtId="0" fontId="13" fillId="0" borderId="190" xfId="0" applyFont="1" applyBorder="1" applyAlignment="1">
      <alignment horizontal="center" vertical="center" wrapText="1"/>
    </xf>
    <xf numFmtId="0" fontId="13" fillId="0" borderId="191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9" fillId="18" borderId="149" xfId="0" applyFont="1" applyFill="1" applyBorder="1" applyAlignment="1" applyProtection="1">
      <alignment horizontal="center" vertical="center" wrapText="1"/>
      <protection locked="0"/>
    </xf>
    <xf numFmtId="0" fontId="8" fillId="0" borderId="87" xfId="0" applyFont="1" applyBorder="1" applyAlignment="1">
      <alignment horizontal="center" vertical="center" wrapText="1"/>
    </xf>
    <xf numFmtId="49" fontId="9" fillId="18" borderId="13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5" xfId="0" applyFont="1" applyBorder="1" applyAlignment="1">
      <alignment horizontal="center" vertical="center" wrapText="1"/>
    </xf>
    <xf numFmtId="0" fontId="9" fillId="18" borderId="192" xfId="0" applyFont="1" applyFill="1" applyBorder="1" applyAlignment="1" applyProtection="1">
      <alignment horizontal="center" vertical="center" wrapText="1"/>
      <protection locked="0"/>
    </xf>
    <xf numFmtId="0" fontId="9" fillId="18" borderId="70" xfId="0" applyFont="1" applyFill="1" applyBorder="1" applyAlignment="1" applyProtection="1">
      <alignment horizontal="center" vertical="center" wrapText="1"/>
      <protection locked="0"/>
    </xf>
    <xf numFmtId="0" fontId="2" fillId="18" borderId="138" xfId="0" applyFont="1" applyFill="1" applyBorder="1" applyAlignment="1">
      <alignment horizontal="center" vertical="center" wrapText="1"/>
    </xf>
    <xf numFmtId="0" fontId="2" fillId="18" borderId="106" xfId="0" applyFont="1" applyFill="1" applyBorder="1" applyAlignment="1">
      <alignment horizontal="center" vertical="center" wrapText="1"/>
    </xf>
    <xf numFmtId="0" fontId="2" fillId="18" borderId="68" xfId="0" applyFont="1" applyFill="1" applyBorder="1" applyAlignment="1">
      <alignment horizontal="center" vertical="center" wrapText="1"/>
    </xf>
    <xf numFmtId="0" fontId="39" fillId="24" borderId="193" xfId="0" applyFont="1" applyFill="1" applyBorder="1" applyAlignment="1">
      <alignment horizontal="left" vertical="center"/>
    </xf>
    <xf numFmtId="0" fontId="10" fillId="0" borderId="137" xfId="0" applyFont="1" applyBorder="1" applyAlignment="1">
      <alignment horizontal="left" vertical="center"/>
    </xf>
    <xf numFmtId="0" fontId="44" fillId="0" borderId="77" xfId="0" applyFont="1" applyBorder="1" applyAlignment="1">
      <alignment horizontal="center" vertical="center" wrapText="1"/>
    </xf>
    <xf numFmtId="0" fontId="13" fillId="0" borderId="14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9" fillId="18" borderId="147" xfId="0" applyFont="1" applyFill="1" applyBorder="1" applyAlignment="1" applyProtection="1">
      <alignment horizontal="center" vertical="center" wrapText="1"/>
      <protection locked="0"/>
    </xf>
    <xf numFmtId="49" fontId="9" fillId="18" borderId="136" xfId="0" applyNumberFormat="1" applyFont="1" applyFill="1" applyBorder="1" applyAlignment="1" applyProtection="1">
      <alignment horizontal="center" vertical="center" wrapText="1"/>
      <protection locked="0"/>
    </xf>
    <xf numFmtId="0" fontId="9" fillId="18" borderId="184" xfId="0" applyFont="1" applyFill="1" applyBorder="1" applyAlignment="1" applyProtection="1">
      <alignment horizontal="center" vertical="center" wrapText="1"/>
      <protection locked="0"/>
    </xf>
    <xf numFmtId="0" fontId="9" fillId="18" borderId="185" xfId="0" applyFont="1" applyFill="1" applyBorder="1" applyAlignment="1" applyProtection="1">
      <alignment horizontal="center" vertical="center" wrapText="1"/>
      <protection locked="0"/>
    </xf>
    <xf numFmtId="0" fontId="2" fillId="18" borderId="148" xfId="0" applyFont="1" applyFill="1" applyBorder="1" applyAlignment="1">
      <alignment horizontal="center" vertical="center" wrapText="1"/>
    </xf>
    <xf numFmtId="0" fontId="67" fillId="0" borderId="194" xfId="0" applyFont="1" applyBorder="1" applyAlignment="1">
      <alignment horizontal="center" wrapText="1"/>
    </xf>
    <xf numFmtId="0" fontId="67" fillId="0" borderId="24" xfId="0" applyFont="1" applyBorder="1" applyAlignment="1">
      <alignment horizontal="center" wrapText="1"/>
    </xf>
    <xf numFmtId="0" fontId="67" fillId="0" borderId="64" xfId="0" applyFont="1" applyBorder="1" applyAlignment="1">
      <alignment horizontal="center" wrapText="1"/>
    </xf>
    <xf numFmtId="0" fontId="15" fillId="18" borderId="149" xfId="0" applyFont="1" applyFill="1" applyBorder="1" applyAlignment="1" applyProtection="1">
      <alignment horizontal="center" vertical="center" wrapText="1"/>
      <protection locked="0"/>
    </xf>
    <xf numFmtId="49" fontId="15" fillId="18" borderId="138" xfId="0" applyNumberFormat="1" applyFont="1" applyFill="1" applyBorder="1" applyAlignment="1" applyProtection="1">
      <alignment horizontal="center" vertical="center" wrapText="1"/>
      <protection locked="0"/>
    </xf>
    <xf numFmtId="0" fontId="15" fillId="18" borderId="192" xfId="0" applyFont="1" applyFill="1" applyBorder="1" applyAlignment="1" applyProtection="1">
      <alignment horizontal="center" vertical="center" wrapText="1"/>
      <protection locked="0"/>
    </xf>
    <xf numFmtId="0" fontId="15" fillId="18" borderId="70" xfId="0" applyFont="1" applyFill="1" applyBorder="1" applyAlignment="1" applyProtection="1">
      <alignment horizontal="center" vertical="center" wrapText="1"/>
      <protection locked="0"/>
    </xf>
    <xf numFmtId="0" fontId="15" fillId="18" borderId="138" xfId="0" applyFont="1" applyFill="1" applyBorder="1" applyAlignment="1">
      <alignment horizontal="center" vertical="center" wrapText="1"/>
    </xf>
    <xf numFmtId="0" fontId="15" fillId="18" borderId="106" xfId="0" applyFont="1" applyFill="1" applyBorder="1" applyAlignment="1">
      <alignment horizontal="center" vertical="center" wrapText="1"/>
    </xf>
    <xf numFmtId="0" fontId="15" fillId="18" borderId="68" xfId="0" applyFont="1" applyFill="1" applyBorder="1" applyAlignment="1">
      <alignment horizontal="center" vertical="center" wrapText="1"/>
    </xf>
    <xf numFmtId="4" fontId="2" fillId="18" borderId="188" xfId="0" applyNumberFormat="1" applyFont="1" applyFill="1" applyBorder="1" applyAlignment="1">
      <alignment horizontal="center" vertical="center" wrapText="1"/>
    </xf>
    <xf numFmtId="4" fontId="2" fillId="18" borderId="189" xfId="0" applyNumberFormat="1" applyFont="1" applyFill="1" applyBorder="1" applyAlignment="1">
      <alignment horizontal="center" vertical="center" wrapText="1"/>
    </xf>
    <xf numFmtId="0" fontId="44" fillId="0" borderId="7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77" xfId="0" applyFont="1" applyBorder="1" applyAlignment="1">
      <alignment horizontal="center" vertical="center" wrapText="1"/>
    </xf>
  </cellXfs>
  <cellStyles count="74">
    <cellStyle name="_PERSONAL" xfId="1" xr:uid="{00000000-0005-0000-0000-000000000000}"/>
    <cellStyle name="_PERSONAL 2" xfId="2" xr:uid="{00000000-0005-0000-0000-000001000000}"/>
    <cellStyle name="_PERSONAL_1" xfId="3" xr:uid="{00000000-0005-0000-0000-000002000000}"/>
    <cellStyle name="_PERSONAL_1 2" xfId="4" xr:uid="{00000000-0005-0000-0000-000003000000}"/>
    <cellStyle name="20% - akcent 1 2" xfId="5" xr:uid="{00000000-0005-0000-0000-000004000000}"/>
    <cellStyle name="20% - akcent 2 2" xfId="6" xr:uid="{00000000-0005-0000-0000-000005000000}"/>
    <cellStyle name="20% - akcent 3 2" xfId="7" xr:uid="{00000000-0005-0000-0000-000006000000}"/>
    <cellStyle name="20% - akcent 4 2" xfId="8" xr:uid="{00000000-0005-0000-0000-000007000000}"/>
    <cellStyle name="20% - akcent 5 2" xfId="9" xr:uid="{00000000-0005-0000-0000-000008000000}"/>
    <cellStyle name="20% - akcent 6 2" xfId="10" xr:uid="{00000000-0005-0000-0000-000009000000}"/>
    <cellStyle name="40% - akcent 1 2" xfId="11" xr:uid="{00000000-0005-0000-0000-00000A000000}"/>
    <cellStyle name="40% - akcent 2 2" xfId="12" xr:uid="{00000000-0005-0000-0000-00000B000000}"/>
    <cellStyle name="40% - akcent 3 2" xfId="13" xr:uid="{00000000-0005-0000-0000-00000C000000}"/>
    <cellStyle name="40% - akcent 4 2" xfId="14" xr:uid="{00000000-0005-0000-0000-00000D000000}"/>
    <cellStyle name="40% - akcent 5 2" xfId="15" xr:uid="{00000000-0005-0000-0000-00000E000000}"/>
    <cellStyle name="40% - akcent 6 2" xfId="16" xr:uid="{00000000-0005-0000-0000-00000F000000}"/>
    <cellStyle name="60% - akcent 1 2" xfId="17" xr:uid="{00000000-0005-0000-0000-000010000000}"/>
    <cellStyle name="60% - akcent 2 2" xfId="18" xr:uid="{00000000-0005-0000-0000-000011000000}"/>
    <cellStyle name="60% - akcent 3 2" xfId="19" xr:uid="{00000000-0005-0000-0000-000012000000}"/>
    <cellStyle name="60% - akcent 4 2" xfId="20" xr:uid="{00000000-0005-0000-0000-000013000000}"/>
    <cellStyle name="60% - akcent 5 2" xfId="21" xr:uid="{00000000-0005-0000-0000-000014000000}"/>
    <cellStyle name="60% - akcent 6 2" xfId="22" xr:uid="{00000000-0005-0000-0000-000015000000}"/>
    <cellStyle name="Akcent 1 2" xfId="23" xr:uid="{00000000-0005-0000-0000-000016000000}"/>
    <cellStyle name="Akcent 2 2" xfId="24" xr:uid="{00000000-0005-0000-0000-000017000000}"/>
    <cellStyle name="Akcent 3 2" xfId="25" xr:uid="{00000000-0005-0000-0000-000018000000}"/>
    <cellStyle name="Akcent 4 2" xfId="26" xr:uid="{00000000-0005-0000-0000-000019000000}"/>
    <cellStyle name="Akcent 5 2" xfId="27" xr:uid="{00000000-0005-0000-0000-00001A000000}"/>
    <cellStyle name="Akcent 6 2" xfId="28" xr:uid="{00000000-0005-0000-0000-00001B000000}"/>
    <cellStyle name="Comma [0]_laroux" xfId="29" xr:uid="{00000000-0005-0000-0000-00001C000000}"/>
    <cellStyle name="Comma_laroux" xfId="30" xr:uid="{00000000-0005-0000-0000-00001D000000}"/>
    <cellStyle name="Currency [0]_laroux" xfId="31" xr:uid="{00000000-0005-0000-0000-00001E000000}"/>
    <cellStyle name="Currency_laroux" xfId="32" xr:uid="{00000000-0005-0000-0000-00001F000000}"/>
    <cellStyle name="Dane wejściowe 2" xfId="33" xr:uid="{00000000-0005-0000-0000-000020000000}"/>
    <cellStyle name="Dane wyjściowe 2" xfId="34" xr:uid="{00000000-0005-0000-0000-000021000000}"/>
    <cellStyle name="Dobre 2" xfId="35" xr:uid="{00000000-0005-0000-0000-000022000000}"/>
    <cellStyle name="Komórka połączona 2" xfId="36" xr:uid="{00000000-0005-0000-0000-000023000000}"/>
    <cellStyle name="Komórka zaznaczona 2" xfId="37" xr:uid="{00000000-0005-0000-0000-000024000000}"/>
    <cellStyle name="Nagłówek 1 2" xfId="38" xr:uid="{00000000-0005-0000-0000-000025000000}"/>
    <cellStyle name="Nagłówek 2 2" xfId="39" xr:uid="{00000000-0005-0000-0000-000026000000}"/>
    <cellStyle name="Nagłówek 3 2" xfId="40" xr:uid="{00000000-0005-0000-0000-000027000000}"/>
    <cellStyle name="Nagłówek 4 2" xfId="41" xr:uid="{00000000-0005-0000-0000-000028000000}"/>
    <cellStyle name="Neutralne 2" xfId="42" xr:uid="{00000000-0005-0000-0000-000029000000}"/>
    <cellStyle name="Normal_laroux" xfId="43" xr:uid="{00000000-0005-0000-0000-00002A000000}"/>
    <cellStyle name="normální_laroux" xfId="44" xr:uid="{00000000-0005-0000-0000-00002B000000}"/>
    <cellStyle name="Normalny" xfId="0" builtinId="0"/>
    <cellStyle name="Normalny 17" xfId="45" xr:uid="{00000000-0005-0000-0000-00002D000000}"/>
    <cellStyle name="Normalny 2" xfId="46" xr:uid="{00000000-0005-0000-0000-00002E000000}"/>
    <cellStyle name="Normalny 23" xfId="47" xr:uid="{00000000-0005-0000-0000-00002F000000}"/>
    <cellStyle name="Normalny 24" xfId="48" xr:uid="{00000000-0005-0000-0000-000030000000}"/>
    <cellStyle name="Normalny 25" xfId="49" xr:uid="{00000000-0005-0000-0000-000031000000}"/>
    <cellStyle name="Normalny 26" xfId="50" xr:uid="{00000000-0005-0000-0000-000032000000}"/>
    <cellStyle name="Normalny 27" xfId="51" xr:uid="{00000000-0005-0000-0000-000033000000}"/>
    <cellStyle name="Normalny 28" xfId="52" xr:uid="{00000000-0005-0000-0000-000034000000}"/>
    <cellStyle name="Normalny 29" xfId="53" xr:uid="{00000000-0005-0000-0000-000035000000}"/>
    <cellStyle name="Normalny 3" xfId="54" xr:uid="{00000000-0005-0000-0000-000036000000}"/>
    <cellStyle name="Normalny 4" xfId="55" xr:uid="{00000000-0005-0000-0000-000037000000}"/>
    <cellStyle name="Normalny 5" xfId="56" xr:uid="{00000000-0005-0000-0000-000038000000}"/>
    <cellStyle name="Normalny 6" xfId="57" xr:uid="{00000000-0005-0000-0000-000039000000}"/>
    <cellStyle name="Normalny_5 kosztorys_inw WA-04 v3" xfId="58" xr:uid="{00000000-0005-0000-0000-00003A000000}"/>
    <cellStyle name="Normalny_Inwestorksi" xfId="59" xr:uid="{00000000-0005-0000-0000-00003B000000}"/>
    <cellStyle name="Obliczenia 2" xfId="60" xr:uid="{00000000-0005-0000-0000-00003C000000}"/>
    <cellStyle name="Styl 1" xfId="61" xr:uid="{00000000-0005-0000-0000-00003D000000}"/>
    <cellStyle name="Styl 1 2" xfId="62" xr:uid="{00000000-0005-0000-0000-00003E000000}"/>
    <cellStyle name="Suma 2" xfId="63" xr:uid="{00000000-0005-0000-0000-00003F000000}"/>
    <cellStyle name="Tekst objaśnienia 2" xfId="64" xr:uid="{00000000-0005-0000-0000-000040000000}"/>
    <cellStyle name="Tekst ostrzeżenia 2" xfId="65" xr:uid="{00000000-0005-0000-0000-000041000000}"/>
    <cellStyle name="Tytuł 2" xfId="66" xr:uid="{00000000-0005-0000-0000-000042000000}"/>
    <cellStyle name="Uwaga 2" xfId="67" xr:uid="{00000000-0005-0000-0000-000043000000}"/>
    <cellStyle name="Walutowy" xfId="68" builtinId="4"/>
    <cellStyle name="Walutowy 2" xfId="69" xr:uid="{00000000-0005-0000-0000-000045000000}"/>
    <cellStyle name="Walutowy 3" xfId="70" xr:uid="{00000000-0005-0000-0000-000046000000}"/>
    <cellStyle name="Walutowy 4" xfId="71" xr:uid="{00000000-0005-0000-0000-000047000000}"/>
    <cellStyle name="Walutowy 5" xfId="72" xr:uid="{00000000-0005-0000-0000-000048000000}"/>
    <cellStyle name="Złe 2" xfId="73" xr:uid="{00000000-0005-0000-0000-000049000000}"/>
  </cellStyles>
  <dxfs count="1">
    <dxf>
      <font>
        <color rgb="FFFFFFFF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zegorz\c\Mszczon&#243;w%20wariant%20niebieski\DOFINANSOWANIE\KOSZTORYS\BRAN&#379;OWE\Copy%20of%202018%2011%2027_Przedmiar_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mat 2"/>
    </sheetNames>
    <sheetDataSet>
      <sheetData sheetId="0" refreshError="1">
        <row r="55">
          <cell r="O55">
            <v>3057.1800000000003</v>
          </cell>
          <cell r="P55">
            <v>3057.1800000000003</v>
          </cell>
          <cell r="U55">
            <v>601.59999999999991</v>
          </cell>
        </row>
        <row r="56">
          <cell r="P56">
            <v>6114.3600000000006</v>
          </cell>
        </row>
        <row r="96">
          <cell r="I96">
            <v>17550</v>
          </cell>
        </row>
        <row r="97">
          <cell r="I97">
            <v>1755</v>
          </cell>
        </row>
        <row r="98">
          <cell r="I98">
            <v>1170</v>
          </cell>
        </row>
        <row r="99">
          <cell r="I99">
            <v>780</v>
          </cell>
        </row>
        <row r="102">
          <cell r="I102">
            <v>5250</v>
          </cell>
        </row>
        <row r="103">
          <cell r="I103">
            <v>480</v>
          </cell>
        </row>
        <row r="104">
          <cell r="I104">
            <v>2484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view="pageBreakPreview" topLeftCell="A4" zoomScale="115" zoomScaleNormal="100" zoomScaleSheetLayoutView="115" workbookViewId="0">
      <selection activeCell="C14" sqref="C14"/>
    </sheetView>
  </sheetViews>
  <sheetFormatPr defaultRowHeight="12.75"/>
  <cols>
    <col min="1" max="1" width="4.42578125" bestFit="1" customWidth="1"/>
    <col min="2" max="2" width="22.42578125" bestFit="1" customWidth="1"/>
    <col min="3" max="3" width="41.42578125" bestFit="1" customWidth="1"/>
    <col min="6" max="6" width="18" bestFit="1" customWidth="1"/>
    <col min="7" max="7" width="13.85546875" bestFit="1" customWidth="1"/>
  </cols>
  <sheetData>
    <row r="1" spans="1:7" ht="18.75">
      <c r="A1" s="837" t="s">
        <v>950</v>
      </c>
      <c r="B1" s="838"/>
      <c r="C1" s="838"/>
      <c r="D1" s="838"/>
      <c r="E1" s="838"/>
      <c r="F1" s="838"/>
      <c r="G1" s="839"/>
    </row>
    <row r="2" spans="1:7">
      <c r="A2" s="162"/>
      <c r="B2" s="4"/>
      <c r="C2" s="5"/>
      <c r="D2" s="4"/>
      <c r="E2" s="212"/>
      <c r="F2" s="5"/>
      <c r="G2" s="236"/>
    </row>
    <row r="3" spans="1:7" ht="33.75" customHeight="1">
      <c r="A3" s="840" t="s">
        <v>250</v>
      </c>
      <c r="B3" s="841"/>
      <c r="C3" s="841"/>
      <c r="D3" s="841"/>
      <c r="E3" s="841"/>
      <c r="F3" s="841"/>
      <c r="G3" s="842"/>
    </row>
    <row r="4" spans="1:7" ht="16.5" thickBot="1">
      <c r="A4" s="237"/>
      <c r="B4" s="213"/>
      <c r="C4" s="213"/>
      <c r="D4" s="213"/>
      <c r="E4" s="213"/>
      <c r="F4" s="213"/>
      <c r="G4" s="238"/>
    </row>
    <row r="5" spans="1:7" ht="14.25" thickTop="1" thickBot="1">
      <c r="A5" s="843" t="s">
        <v>28</v>
      </c>
      <c r="B5" s="844" t="s">
        <v>37</v>
      </c>
      <c r="C5" s="844" t="s">
        <v>30</v>
      </c>
      <c r="D5" s="845" t="s">
        <v>47</v>
      </c>
      <c r="E5" s="845"/>
      <c r="F5" s="846" t="s">
        <v>231</v>
      </c>
      <c r="G5" s="847" t="s">
        <v>232</v>
      </c>
    </row>
    <row r="6" spans="1:7" ht="13.5" thickTop="1">
      <c r="A6" s="843"/>
      <c r="B6" s="844"/>
      <c r="C6" s="844"/>
      <c r="D6" s="214" t="s">
        <v>0</v>
      </c>
      <c r="E6" s="215" t="s">
        <v>29</v>
      </c>
      <c r="F6" s="846"/>
      <c r="G6" s="847"/>
    </row>
    <row r="7" spans="1:7" ht="13.5" thickBot="1">
      <c r="A7" s="239">
        <v>1</v>
      </c>
      <c r="B7" s="216">
        <v>2</v>
      </c>
      <c r="C7" s="217">
        <v>3</v>
      </c>
      <c r="D7" s="218">
        <v>4</v>
      </c>
      <c r="E7" s="219">
        <v>5</v>
      </c>
      <c r="F7" s="216">
        <v>6</v>
      </c>
      <c r="G7" s="240">
        <v>7</v>
      </c>
    </row>
    <row r="8" spans="1:7" ht="14.25" thickTop="1" thickBot="1">
      <c r="A8" s="191"/>
      <c r="B8" s="46" t="s">
        <v>233</v>
      </c>
      <c r="C8" s="220" t="s">
        <v>234</v>
      </c>
      <c r="D8" s="221"/>
      <c r="E8" s="222"/>
      <c r="F8" s="223"/>
      <c r="G8" s="241"/>
    </row>
    <row r="9" spans="1:7" ht="51.75" thickTop="1">
      <c r="A9" s="242">
        <v>1</v>
      </c>
      <c r="B9" s="224" t="s">
        <v>233</v>
      </c>
      <c r="C9" s="82" t="s">
        <v>235</v>
      </c>
      <c r="D9" s="225" t="s">
        <v>62</v>
      </c>
      <c r="E9" s="226" t="s">
        <v>236</v>
      </c>
      <c r="F9" s="227" t="s">
        <v>236</v>
      </c>
      <c r="G9" s="204"/>
    </row>
    <row r="10" spans="1:7" ht="38.25">
      <c r="A10" s="242">
        <v>2</v>
      </c>
      <c r="B10" s="224" t="s">
        <v>233</v>
      </c>
      <c r="C10" s="82" t="s">
        <v>237</v>
      </c>
      <c r="D10" s="225" t="s">
        <v>62</v>
      </c>
      <c r="E10" s="226" t="s">
        <v>236</v>
      </c>
      <c r="F10" s="227" t="s">
        <v>236</v>
      </c>
      <c r="G10" s="204"/>
    </row>
    <row r="11" spans="1:7" ht="25.5">
      <c r="A11" s="242">
        <v>3</v>
      </c>
      <c r="B11" s="224" t="s">
        <v>233</v>
      </c>
      <c r="C11" s="82" t="s">
        <v>238</v>
      </c>
      <c r="D11" s="225" t="s">
        <v>62</v>
      </c>
      <c r="E11" s="226" t="s">
        <v>236</v>
      </c>
      <c r="F11" s="227" t="s">
        <v>236</v>
      </c>
      <c r="G11" s="204"/>
    </row>
    <row r="12" spans="1:7" ht="38.25">
      <c r="A12" s="243">
        <v>4</v>
      </c>
      <c r="B12" s="225" t="s">
        <v>233</v>
      </c>
      <c r="C12" s="78" t="s">
        <v>239</v>
      </c>
      <c r="D12" s="225" t="s">
        <v>62</v>
      </c>
      <c r="E12" s="228" t="s">
        <v>236</v>
      </c>
      <c r="F12" s="229" t="s">
        <v>236</v>
      </c>
      <c r="G12" s="202"/>
    </row>
    <row r="13" spans="1:7" ht="25.5">
      <c r="A13" s="243">
        <v>5</v>
      </c>
      <c r="B13" s="225" t="s">
        <v>233</v>
      </c>
      <c r="C13" s="230" t="s">
        <v>240</v>
      </c>
      <c r="D13" s="225" t="s">
        <v>62</v>
      </c>
      <c r="E13" s="228" t="s">
        <v>236</v>
      </c>
      <c r="F13" s="229" t="s">
        <v>236</v>
      </c>
      <c r="G13" s="202"/>
    </row>
    <row r="14" spans="1:7" ht="38.25">
      <c r="A14" s="243"/>
      <c r="B14" s="225" t="s">
        <v>233</v>
      </c>
      <c r="C14" s="230" t="s">
        <v>957</v>
      </c>
      <c r="D14" s="225" t="s">
        <v>62</v>
      </c>
      <c r="E14" s="228" t="s">
        <v>236</v>
      </c>
      <c r="F14" s="229" t="s">
        <v>236</v>
      </c>
      <c r="G14" s="202"/>
    </row>
    <row r="15" spans="1:7">
      <c r="A15" s="243">
        <v>6</v>
      </c>
      <c r="B15" s="225" t="s">
        <v>233</v>
      </c>
      <c r="C15" s="230" t="s">
        <v>241</v>
      </c>
      <c r="D15" s="225" t="s">
        <v>62</v>
      </c>
      <c r="E15" s="228" t="s">
        <v>236</v>
      </c>
      <c r="F15" s="229" t="s">
        <v>236</v>
      </c>
      <c r="G15" s="202"/>
    </row>
    <row r="16" spans="1:7" ht="13.5" thickBot="1">
      <c r="A16" s="244">
        <v>7</v>
      </c>
      <c r="B16" s="225" t="s">
        <v>233</v>
      </c>
      <c r="C16" s="231" t="s">
        <v>242</v>
      </c>
      <c r="D16" s="225" t="s">
        <v>62</v>
      </c>
      <c r="E16" s="228" t="s">
        <v>236</v>
      </c>
      <c r="F16" s="229" t="s">
        <v>236</v>
      </c>
      <c r="G16" s="245"/>
    </row>
    <row r="17" spans="1:7" ht="14.25" thickTop="1" thickBot="1">
      <c r="A17" s="191"/>
      <c r="B17" s="46" t="s">
        <v>233</v>
      </c>
      <c r="C17" s="220" t="s">
        <v>243</v>
      </c>
      <c r="D17" s="221"/>
      <c r="E17" s="222"/>
      <c r="F17" s="223"/>
      <c r="G17" s="246"/>
    </row>
    <row r="18" spans="1:7" ht="51.75" thickTop="1">
      <c r="A18" s="242">
        <v>8</v>
      </c>
      <c r="B18" s="224" t="s">
        <v>233</v>
      </c>
      <c r="C18" s="232" t="s">
        <v>244</v>
      </c>
      <c r="D18" s="225" t="s">
        <v>62</v>
      </c>
      <c r="E18" s="226" t="s">
        <v>236</v>
      </c>
      <c r="F18" s="227" t="s">
        <v>236</v>
      </c>
      <c r="G18" s="204"/>
    </row>
    <row r="19" spans="1:7" ht="38.25">
      <c r="A19" s="243">
        <v>9</v>
      </c>
      <c r="B19" s="225" t="s">
        <v>233</v>
      </c>
      <c r="C19" s="233" t="s">
        <v>245</v>
      </c>
      <c r="D19" s="225" t="s">
        <v>62</v>
      </c>
      <c r="E19" s="234" t="s">
        <v>236</v>
      </c>
      <c r="F19" s="235" t="s">
        <v>236</v>
      </c>
      <c r="G19" s="202"/>
    </row>
    <row r="20" spans="1:7" ht="38.25">
      <c r="A20" s="243">
        <v>10</v>
      </c>
      <c r="B20" s="225" t="s">
        <v>233</v>
      </c>
      <c r="C20" s="233" t="s">
        <v>246</v>
      </c>
      <c r="D20" s="225" t="s">
        <v>62</v>
      </c>
      <c r="E20" s="228" t="s">
        <v>236</v>
      </c>
      <c r="F20" s="229" t="s">
        <v>236</v>
      </c>
      <c r="G20" s="202"/>
    </row>
    <row r="21" spans="1:7" ht="51">
      <c r="A21" s="243">
        <v>11</v>
      </c>
      <c r="B21" s="225" t="s">
        <v>233</v>
      </c>
      <c r="C21" s="233" t="s">
        <v>247</v>
      </c>
      <c r="D21" s="225" t="s">
        <v>62</v>
      </c>
      <c r="E21" s="234" t="s">
        <v>236</v>
      </c>
      <c r="F21" s="235" t="s">
        <v>236</v>
      </c>
      <c r="G21" s="202"/>
    </row>
    <row r="22" spans="1:7" ht="39" thickBot="1">
      <c r="A22" s="243">
        <v>12</v>
      </c>
      <c r="B22" s="225" t="s">
        <v>233</v>
      </c>
      <c r="C22" s="233" t="s">
        <v>248</v>
      </c>
      <c r="D22" s="225" t="s">
        <v>62</v>
      </c>
      <c r="E22" s="234" t="s">
        <v>236</v>
      </c>
      <c r="F22" s="235" t="s">
        <v>236</v>
      </c>
      <c r="G22" s="202"/>
    </row>
    <row r="23" spans="1:7" ht="14.25" thickTop="1" thickBot="1">
      <c r="A23" s="247"/>
      <c r="B23" s="248"/>
      <c r="C23" s="249" t="s">
        <v>82</v>
      </c>
      <c r="D23" s="250"/>
      <c r="E23" s="250"/>
      <c r="F23" s="251" t="s">
        <v>249</v>
      </c>
      <c r="G23" s="252" t="str">
        <f>IF(SUM(G9:G22)=0,"",SUM(G9:G22))</f>
        <v/>
      </c>
    </row>
  </sheetData>
  <mergeCells count="8">
    <mergeCell ref="A1:G1"/>
    <mergeCell ref="A3:G3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"/>
  <sheetViews>
    <sheetView topLeftCell="A10" zoomScale="130" zoomScaleNormal="130" workbookViewId="0">
      <selection activeCell="C17" sqref="C17"/>
    </sheetView>
  </sheetViews>
  <sheetFormatPr defaultRowHeight="12.75"/>
  <cols>
    <col min="1" max="1" width="10.85546875" customWidth="1"/>
    <col min="2" max="2" width="54.5703125" customWidth="1"/>
    <col min="3" max="3" width="16.7109375" customWidth="1"/>
  </cols>
  <sheetData>
    <row r="1" spans="1:4" ht="18.75">
      <c r="A1" s="837" t="s">
        <v>882</v>
      </c>
      <c r="B1" s="838"/>
      <c r="C1" s="839"/>
    </row>
    <row r="2" spans="1:4">
      <c r="A2" s="162"/>
      <c r="B2" s="4"/>
      <c r="C2" s="516"/>
    </row>
    <row r="3" spans="1:4" ht="34.5" customHeight="1">
      <c r="A3" s="914" t="s">
        <v>250</v>
      </c>
      <c r="B3" s="915"/>
      <c r="C3" s="916"/>
    </row>
    <row r="4" spans="1:4" ht="16.5" thickBot="1">
      <c r="A4" s="517"/>
      <c r="B4" s="506"/>
      <c r="C4" s="518"/>
    </row>
    <row r="5" spans="1:4" ht="26.25" thickBot="1">
      <c r="A5" s="525" t="s">
        <v>883</v>
      </c>
      <c r="B5" s="526" t="s">
        <v>758</v>
      </c>
      <c r="C5" s="527" t="s">
        <v>884</v>
      </c>
    </row>
    <row r="6" spans="1:4" ht="21" customHeight="1">
      <c r="A6" s="522">
        <v>1</v>
      </c>
      <c r="B6" s="523" t="s">
        <v>234</v>
      </c>
      <c r="C6" s="524" t="str">
        <f>'Wymagania ogólne'!G23</f>
        <v/>
      </c>
    </row>
    <row r="7" spans="1:4" ht="21" customHeight="1">
      <c r="A7" s="519">
        <v>2</v>
      </c>
      <c r="B7" s="507" t="s">
        <v>885</v>
      </c>
      <c r="C7" s="520" t="str">
        <f>'Roboty drogowe'!G172</f>
        <v/>
      </c>
    </row>
    <row r="8" spans="1:4" ht="21" customHeight="1">
      <c r="A8" s="519">
        <v>3</v>
      </c>
      <c r="B8" s="507" t="s">
        <v>890</v>
      </c>
      <c r="C8" s="520"/>
    </row>
    <row r="9" spans="1:4" ht="21" customHeight="1">
      <c r="A9" s="519">
        <v>4</v>
      </c>
      <c r="B9" s="507" t="s">
        <v>886</v>
      </c>
      <c r="C9" s="520"/>
    </row>
    <row r="10" spans="1:4" ht="27" customHeight="1">
      <c r="A10" s="519">
        <v>5</v>
      </c>
      <c r="B10" s="510" t="s">
        <v>891</v>
      </c>
      <c r="C10" s="520"/>
    </row>
    <row r="11" spans="1:4" ht="21" customHeight="1">
      <c r="A11" s="519">
        <v>6</v>
      </c>
      <c r="B11" s="507" t="s">
        <v>892</v>
      </c>
      <c r="C11" s="520"/>
    </row>
    <row r="12" spans="1:4" ht="21" customHeight="1">
      <c r="A12" s="519">
        <v>7</v>
      </c>
      <c r="B12" s="507" t="s">
        <v>757</v>
      </c>
      <c r="C12" s="520"/>
    </row>
    <row r="13" spans="1:4" ht="21" customHeight="1">
      <c r="A13" s="519">
        <v>8</v>
      </c>
      <c r="B13" s="507" t="s">
        <v>893</v>
      </c>
      <c r="C13" s="520"/>
    </row>
    <row r="14" spans="1:4" s="255" customFormat="1" ht="21" customHeight="1">
      <c r="A14" s="519">
        <v>9</v>
      </c>
      <c r="B14" s="507" t="s">
        <v>894</v>
      </c>
      <c r="C14" s="520" t="str">
        <f>'Umocnienie koryta rzeki'!G14</f>
        <v/>
      </c>
      <c r="D14"/>
    </row>
    <row r="15" spans="1:4" s="255" customFormat="1" ht="21" customHeight="1">
      <c r="A15" s="519">
        <v>10</v>
      </c>
      <c r="B15" s="508" t="s">
        <v>887</v>
      </c>
      <c r="C15" s="528"/>
      <c r="D15"/>
    </row>
    <row r="16" spans="1:4" s="255" customFormat="1" ht="21" customHeight="1">
      <c r="A16" s="519">
        <v>11</v>
      </c>
      <c r="B16" s="509" t="s">
        <v>888</v>
      </c>
      <c r="C16" s="529"/>
      <c r="D16"/>
    </row>
    <row r="17" spans="1:4" s="255" customFormat="1" ht="21" customHeight="1" thickBot="1">
      <c r="A17" s="521">
        <v>12</v>
      </c>
      <c r="B17" s="530" t="s">
        <v>889</v>
      </c>
      <c r="C17" s="531"/>
      <c r="D17"/>
    </row>
  </sheetData>
  <mergeCells count="2">
    <mergeCell ref="A1:C1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172"/>
  <sheetViews>
    <sheetView view="pageBreakPreview" topLeftCell="A169" zoomScaleNormal="100" zoomScaleSheetLayoutView="100" workbookViewId="0">
      <selection activeCell="J139" sqref="J139"/>
    </sheetView>
  </sheetViews>
  <sheetFormatPr defaultRowHeight="12.75"/>
  <cols>
    <col min="1" max="1" width="7.140625" style="17" bestFit="1" customWidth="1"/>
    <col min="2" max="2" width="14.28515625" style="17" customWidth="1"/>
    <col min="3" max="3" width="61.7109375" style="18" customWidth="1"/>
    <col min="4" max="4" width="7.42578125" style="17" customWidth="1"/>
    <col min="5" max="5" width="8.5703125" style="17" customWidth="1"/>
    <col min="6" max="6" width="12" style="17" customWidth="1"/>
    <col min="7" max="7" width="14.42578125" style="22" customWidth="1"/>
    <col min="8" max="8" width="11.28515625" style="780" customWidth="1"/>
    <col min="9" max="10" width="13" style="808" customWidth="1"/>
    <col min="11" max="16384" width="9.140625" style="808"/>
  </cols>
  <sheetData>
    <row r="1" spans="1:10" ht="18.75">
      <c r="A1" s="837" t="s">
        <v>951</v>
      </c>
      <c r="B1" s="838"/>
      <c r="C1" s="838"/>
      <c r="D1" s="838"/>
      <c r="E1" s="838"/>
      <c r="F1" s="838"/>
      <c r="G1" s="839"/>
      <c r="H1" s="10"/>
      <c r="I1" s="10"/>
    </row>
    <row r="2" spans="1:10">
      <c r="A2" s="162"/>
      <c r="B2" s="4"/>
      <c r="C2" s="5"/>
      <c r="D2" s="4"/>
      <c r="E2" s="4"/>
      <c r="F2" s="4"/>
      <c r="G2" s="163"/>
      <c r="H2" s="4"/>
      <c r="I2" s="5"/>
      <c r="J2" s="5"/>
    </row>
    <row r="3" spans="1:10" s="1" customFormat="1" ht="57" customHeight="1">
      <c r="A3" s="840" t="s">
        <v>250</v>
      </c>
      <c r="B3" s="841"/>
      <c r="C3" s="841"/>
      <c r="D3" s="841"/>
      <c r="E3" s="841"/>
      <c r="F3" s="841"/>
      <c r="G3" s="842"/>
      <c r="H3" s="9"/>
      <c r="I3" s="9"/>
    </row>
    <row r="4" spans="1:10" s="1" customFormat="1" ht="7.5" customHeight="1" thickBot="1">
      <c r="A4" s="806"/>
      <c r="B4" s="11"/>
      <c r="C4" s="11"/>
      <c r="D4" s="807"/>
      <c r="E4" s="807"/>
      <c r="F4" s="807"/>
      <c r="G4" s="164"/>
      <c r="H4" s="12"/>
      <c r="I4" s="12"/>
    </row>
    <row r="5" spans="1:10" s="809" customFormat="1" ht="13.5" thickTop="1">
      <c r="A5" s="856" t="s">
        <v>28</v>
      </c>
      <c r="B5" s="858" t="s">
        <v>37</v>
      </c>
      <c r="C5" s="858" t="s">
        <v>30</v>
      </c>
      <c r="D5" s="850" t="s">
        <v>47</v>
      </c>
      <c r="E5" s="851"/>
      <c r="F5" s="852" t="s">
        <v>90</v>
      </c>
      <c r="G5" s="854" t="s">
        <v>39</v>
      </c>
    </row>
    <row r="6" spans="1:10" s="809" customFormat="1">
      <c r="A6" s="857"/>
      <c r="B6" s="859"/>
      <c r="C6" s="859"/>
      <c r="D6" s="52" t="s">
        <v>0</v>
      </c>
      <c r="E6" s="52" t="s">
        <v>29</v>
      </c>
      <c r="F6" s="853"/>
      <c r="G6" s="855"/>
    </row>
    <row r="7" spans="1:10" ht="13.5" thickBot="1">
      <c r="A7" s="290">
        <v>1</v>
      </c>
      <c r="B7" s="54">
        <v>2</v>
      </c>
      <c r="C7" s="55">
        <v>3</v>
      </c>
      <c r="D7" s="55">
        <v>4</v>
      </c>
      <c r="E7" s="55">
        <v>5</v>
      </c>
      <c r="F7" s="55">
        <v>6</v>
      </c>
      <c r="G7" s="291">
        <v>7</v>
      </c>
      <c r="H7" s="808"/>
    </row>
    <row r="8" spans="1:10" ht="17.100000000000001" customHeight="1" thickBot="1">
      <c r="A8" s="166"/>
      <c r="B8" s="13" t="s">
        <v>12</v>
      </c>
      <c r="C8" s="14" t="s">
        <v>31</v>
      </c>
      <c r="D8" s="15" t="s">
        <v>11</v>
      </c>
      <c r="E8" s="15" t="s">
        <v>11</v>
      </c>
      <c r="F8" s="16" t="s">
        <v>11</v>
      </c>
      <c r="G8" s="167" t="s">
        <v>11</v>
      </c>
      <c r="H8" s="810"/>
    </row>
    <row r="9" spans="1:10" s="812" customFormat="1" ht="13.5" thickTop="1">
      <c r="A9" s="168" t="s">
        <v>11</v>
      </c>
      <c r="B9" s="39" t="s">
        <v>13</v>
      </c>
      <c r="C9" s="40" t="s">
        <v>32</v>
      </c>
      <c r="D9" s="39" t="s">
        <v>11</v>
      </c>
      <c r="E9" s="39" t="s">
        <v>11</v>
      </c>
      <c r="F9" s="39" t="s">
        <v>11</v>
      </c>
      <c r="G9" s="169" t="s">
        <v>11</v>
      </c>
      <c r="H9" s="811"/>
    </row>
    <row r="10" spans="1:10" s="812" customFormat="1">
      <c r="A10" s="170">
        <v>1</v>
      </c>
      <c r="B10" s="57"/>
      <c r="C10" s="58" t="s">
        <v>63</v>
      </c>
      <c r="D10" s="26" t="s">
        <v>8</v>
      </c>
      <c r="E10" s="26">
        <v>3.74</v>
      </c>
      <c r="F10" s="27"/>
      <c r="G10" s="171"/>
    </row>
    <row r="11" spans="1:10" s="812" customFormat="1" ht="25.5">
      <c r="A11" s="170">
        <v>2</v>
      </c>
      <c r="B11" s="57"/>
      <c r="C11" s="58" t="s">
        <v>125</v>
      </c>
      <c r="D11" s="26" t="s">
        <v>62</v>
      </c>
      <c r="E11" s="59" t="s">
        <v>126</v>
      </c>
      <c r="F11" s="60" t="s">
        <v>126</v>
      </c>
      <c r="G11" s="171"/>
    </row>
    <row r="12" spans="1:10" s="812" customFormat="1" ht="26.25" thickBot="1">
      <c r="A12" s="170">
        <v>3</v>
      </c>
      <c r="B12" s="66"/>
      <c r="C12" s="41" t="s">
        <v>186</v>
      </c>
      <c r="D12" s="70" t="s">
        <v>10</v>
      </c>
      <c r="E12" s="253">
        <v>5</v>
      </c>
      <c r="F12" s="254"/>
      <c r="G12" s="171"/>
    </row>
    <row r="13" spans="1:10" s="812" customFormat="1" ht="13.5" thickBot="1">
      <c r="A13" s="61" t="s">
        <v>11</v>
      </c>
      <c r="B13" s="62" t="s">
        <v>100</v>
      </c>
      <c r="C13" s="63" t="s">
        <v>40</v>
      </c>
      <c r="D13" s="62" t="s">
        <v>11</v>
      </c>
      <c r="E13" s="62" t="s">
        <v>11</v>
      </c>
      <c r="F13" s="64" t="s">
        <v>11</v>
      </c>
      <c r="G13" s="65" t="s">
        <v>11</v>
      </c>
    </row>
    <row r="14" spans="1:10" s="812" customFormat="1" ht="14.25">
      <c r="A14" s="170">
        <f>A12+1</f>
        <v>4</v>
      </c>
      <c r="B14" s="66"/>
      <c r="C14" s="58" t="s">
        <v>92</v>
      </c>
      <c r="D14" s="67" t="s">
        <v>187</v>
      </c>
      <c r="E14" s="57">
        <v>250</v>
      </c>
      <c r="F14" s="68"/>
      <c r="G14" s="171"/>
    </row>
    <row r="15" spans="1:10" s="812" customFormat="1" ht="14.25">
      <c r="A15" s="170">
        <f t="shared" ref="A15:A21" si="0">A14+1</f>
        <v>5</v>
      </c>
      <c r="B15" s="66"/>
      <c r="C15" s="58" t="s">
        <v>161</v>
      </c>
      <c r="D15" s="57" t="s">
        <v>187</v>
      </c>
      <c r="E15" s="57">
        <v>7305</v>
      </c>
      <c r="F15" s="68"/>
      <c r="G15" s="171"/>
    </row>
    <row r="16" spans="1:10" s="812" customFormat="1" ht="14.25">
      <c r="A16" s="170">
        <f t="shared" si="0"/>
        <v>6</v>
      </c>
      <c r="B16" s="66"/>
      <c r="C16" s="58" t="s">
        <v>158</v>
      </c>
      <c r="D16" s="57" t="s">
        <v>187</v>
      </c>
      <c r="E16" s="57">
        <v>7545</v>
      </c>
      <c r="F16" s="68"/>
      <c r="G16" s="171"/>
    </row>
    <row r="17" spans="1:8" s="812" customFormat="1">
      <c r="A17" s="170">
        <f t="shared" si="0"/>
        <v>7</v>
      </c>
      <c r="B17" s="66"/>
      <c r="C17" s="58" t="s">
        <v>93</v>
      </c>
      <c r="D17" s="57" t="s">
        <v>10</v>
      </c>
      <c r="E17" s="57">
        <v>176</v>
      </c>
      <c r="F17" s="68"/>
      <c r="G17" s="171"/>
    </row>
    <row r="18" spans="1:8" s="812" customFormat="1">
      <c r="A18" s="170">
        <f t="shared" si="0"/>
        <v>8</v>
      </c>
      <c r="B18" s="66"/>
      <c r="C18" s="58" t="s">
        <v>97</v>
      </c>
      <c r="D18" s="57" t="s">
        <v>10</v>
      </c>
      <c r="E18" s="57">
        <v>166</v>
      </c>
      <c r="F18" s="68"/>
      <c r="G18" s="171"/>
    </row>
    <row r="19" spans="1:8" s="812" customFormat="1">
      <c r="A19" s="170">
        <f t="shared" si="0"/>
        <v>9</v>
      </c>
      <c r="B19" s="66"/>
      <c r="C19" s="58" t="s">
        <v>98</v>
      </c>
      <c r="D19" s="57" t="s">
        <v>10</v>
      </c>
      <c r="E19" s="57">
        <v>41</v>
      </c>
      <c r="F19" s="68"/>
      <c r="G19" s="171"/>
    </row>
    <row r="20" spans="1:8" s="812" customFormat="1">
      <c r="A20" s="170">
        <f t="shared" si="0"/>
        <v>10</v>
      </c>
      <c r="B20" s="66"/>
      <c r="C20" s="58" t="s">
        <v>192</v>
      </c>
      <c r="D20" s="57" t="s">
        <v>10</v>
      </c>
      <c r="E20" s="57">
        <v>27</v>
      </c>
      <c r="F20" s="68"/>
      <c r="G20" s="171"/>
    </row>
    <row r="21" spans="1:8" s="812" customFormat="1" ht="13.5" thickBot="1">
      <c r="A21" s="170">
        <f t="shared" si="0"/>
        <v>11</v>
      </c>
      <c r="B21" s="66"/>
      <c r="C21" s="58" t="s">
        <v>211</v>
      </c>
      <c r="D21" s="57" t="s">
        <v>10</v>
      </c>
      <c r="E21" s="57">
        <v>22</v>
      </c>
      <c r="F21" s="68"/>
      <c r="G21" s="171"/>
    </row>
    <row r="22" spans="1:8" s="812" customFormat="1" ht="26.25" thickBot="1">
      <c r="A22" s="61" t="s">
        <v>11</v>
      </c>
      <c r="B22" s="62" t="s">
        <v>94</v>
      </c>
      <c r="C22" s="63" t="s">
        <v>95</v>
      </c>
      <c r="D22" s="62" t="s">
        <v>11</v>
      </c>
      <c r="E22" s="62" t="s">
        <v>11</v>
      </c>
      <c r="F22" s="64" t="s">
        <v>11</v>
      </c>
      <c r="G22" s="65" t="s">
        <v>11</v>
      </c>
    </row>
    <row r="23" spans="1:8" s="812" customFormat="1">
      <c r="A23" s="170">
        <f>A21+1</f>
        <v>12</v>
      </c>
      <c r="B23" s="66"/>
      <c r="C23" s="58" t="s">
        <v>96</v>
      </c>
      <c r="D23" s="57" t="s">
        <v>10</v>
      </c>
      <c r="E23" s="57">
        <v>5</v>
      </c>
      <c r="F23" s="68"/>
      <c r="G23" s="171"/>
    </row>
    <row r="24" spans="1:8" s="812" customFormat="1" ht="13.5" thickBot="1">
      <c r="A24" s="170">
        <f>A23+1</f>
        <v>13</v>
      </c>
      <c r="B24" s="66"/>
      <c r="C24" s="58" t="s">
        <v>251</v>
      </c>
      <c r="D24" s="57" t="s">
        <v>9</v>
      </c>
      <c r="E24" s="57">
        <v>650</v>
      </c>
      <c r="F24" s="68"/>
      <c r="G24" s="171"/>
    </row>
    <row r="25" spans="1:8" ht="13.5" thickBot="1">
      <c r="A25" s="34" t="s">
        <v>11</v>
      </c>
      <c r="B25" s="24" t="s">
        <v>14</v>
      </c>
      <c r="C25" s="69" t="s">
        <v>33</v>
      </c>
      <c r="D25" s="24" t="s">
        <v>11</v>
      </c>
      <c r="E25" s="62" t="s">
        <v>11</v>
      </c>
      <c r="F25" s="64" t="s">
        <v>11</v>
      </c>
      <c r="G25" s="65" t="s">
        <v>11</v>
      </c>
      <c r="H25" s="808"/>
    </row>
    <row r="26" spans="1:8" ht="14.25">
      <c r="A26" s="172">
        <f>A24+1</f>
        <v>14</v>
      </c>
      <c r="B26" s="70"/>
      <c r="C26" s="71" t="s">
        <v>212</v>
      </c>
      <c r="D26" s="70" t="s">
        <v>187</v>
      </c>
      <c r="E26" s="72">
        <v>35821</v>
      </c>
      <c r="F26" s="73"/>
      <c r="G26" s="173"/>
      <c r="H26" s="808"/>
    </row>
    <row r="27" spans="1:8" ht="25.5">
      <c r="A27" s="174">
        <f>A26+1</f>
        <v>15</v>
      </c>
      <c r="B27" s="70"/>
      <c r="C27" s="74" t="s">
        <v>184</v>
      </c>
      <c r="D27" s="26" t="s">
        <v>187</v>
      </c>
      <c r="E27" s="75">
        <v>15677</v>
      </c>
      <c r="F27" s="68"/>
      <c r="G27" s="171"/>
      <c r="H27" s="808"/>
    </row>
    <row r="28" spans="1:8" ht="15" thickBot="1">
      <c r="A28" s="172">
        <f>A27+1</f>
        <v>16</v>
      </c>
      <c r="B28" s="70"/>
      <c r="C28" s="71" t="s">
        <v>48</v>
      </c>
      <c r="D28" s="70" t="s">
        <v>188</v>
      </c>
      <c r="E28" s="72">
        <f>E27*0.15+E26*0.3-E116*0.15-E117*0.3</f>
        <v>8213.9999999999982</v>
      </c>
      <c r="F28" s="73"/>
      <c r="G28" s="173"/>
      <c r="H28" s="808"/>
    </row>
    <row r="29" spans="1:8" ht="13.5" thickBot="1">
      <c r="A29" s="34" t="s">
        <v>11</v>
      </c>
      <c r="B29" s="24" t="s">
        <v>21</v>
      </c>
      <c r="C29" s="69" t="s">
        <v>34</v>
      </c>
      <c r="D29" s="24" t="s">
        <v>11</v>
      </c>
      <c r="E29" s="62" t="s">
        <v>11</v>
      </c>
      <c r="F29" s="64" t="s">
        <v>11</v>
      </c>
      <c r="G29" s="65" t="s">
        <v>11</v>
      </c>
      <c r="H29" s="808"/>
    </row>
    <row r="30" spans="1:8" ht="25.5">
      <c r="A30" s="805">
        <f>A28+1</f>
        <v>17</v>
      </c>
      <c r="B30" s="77"/>
      <c r="C30" s="78" t="s">
        <v>159</v>
      </c>
      <c r="D30" s="79" t="s">
        <v>187</v>
      </c>
      <c r="E30" s="80">
        <v>11418</v>
      </c>
      <c r="F30" s="81"/>
      <c r="G30" s="175"/>
      <c r="H30" s="808"/>
    </row>
    <row r="31" spans="1:8" ht="25.5">
      <c r="A31" s="805">
        <f>A30+1</f>
        <v>18</v>
      </c>
      <c r="B31" s="77"/>
      <c r="C31" s="78" t="s">
        <v>193</v>
      </c>
      <c r="D31" s="79" t="s">
        <v>187</v>
      </c>
      <c r="E31" s="80">
        <v>930</v>
      </c>
      <c r="F31" s="81"/>
      <c r="G31" s="175"/>
      <c r="H31" s="808"/>
    </row>
    <row r="32" spans="1:8" ht="14.25">
      <c r="A32" s="805">
        <f>A31+1</f>
        <v>19</v>
      </c>
      <c r="B32" s="77"/>
      <c r="C32" s="78" t="s">
        <v>180</v>
      </c>
      <c r="D32" s="79" t="s">
        <v>187</v>
      </c>
      <c r="E32" s="80">
        <v>830</v>
      </c>
      <c r="F32" s="81"/>
      <c r="G32" s="175"/>
      <c r="H32" s="808"/>
    </row>
    <row r="33" spans="1:8">
      <c r="A33" s="805">
        <f t="shared" ref="A33:A38" si="1">A32+1</f>
        <v>20</v>
      </c>
      <c r="B33" s="77"/>
      <c r="C33" s="78" t="s">
        <v>128</v>
      </c>
      <c r="D33" s="79" t="s">
        <v>9</v>
      </c>
      <c r="E33" s="80">
        <v>71</v>
      </c>
      <c r="F33" s="81"/>
      <c r="G33" s="175"/>
      <c r="H33" s="808"/>
    </row>
    <row r="34" spans="1:8" ht="25.5">
      <c r="A34" s="805">
        <f t="shared" si="1"/>
        <v>21</v>
      </c>
      <c r="B34" s="77"/>
      <c r="C34" s="78" t="s">
        <v>129</v>
      </c>
      <c r="D34" s="79" t="s">
        <v>10</v>
      </c>
      <c r="E34" s="80">
        <v>18</v>
      </c>
      <c r="F34" s="81"/>
      <c r="G34" s="175"/>
      <c r="H34" s="808"/>
    </row>
    <row r="35" spans="1:8">
      <c r="A35" s="805">
        <f t="shared" si="1"/>
        <v>22</v>
      </c>
      <c r="B35" s="77"/>
      <c r="C35" s="82" t="s">
        <v>181</v>
      </c>
      <c r="D35" s="79" t="s">
        <v>10</v>
      </c>
      <c r="E35" s="80">
        <v>45</v>
      </c>
      <c r="F35" s="81"/>
      <c r="G35" s="175"/>
      <c r="H35" s="808"/>
    </row>
    <row r="36" spans="1:8">
      <c r="A36" s="805">
        <f>A35+1</f>
        <v>23</v>
      </c>
      <c r="B36" s="77"/>
      <c r="C36" s="78" t="s">
        <v>91</v>
      </c>
      <c r="D36" s="79" t="s">
        <v>10</v>
      </c>
      <c r="E36" s="80">
        <v>41</v>
      </c>
      <c r="F36" s="81"/>
      <c r="G36" s="175"/>
      <c r="H36" s="808"/>
    </row>
    <row r="37" spans="1:8">
      <c r="A37" s="805">
        <f t="shared" si="1"/>
        <v>24</v>
      </c>
      <c r="B37" s="83"/>
      <c r="C37" s="84" t="s">
        <v>130</v>
      </c>
      <c r="D37" s="85" t="s">
        <v>10</v>
      </c>
      <c r="E37" s="80">
        <v>1</v>
      </c>
      <c r="F37" s="81"/>
      <c r="G37" s="175"/>
      <c r="H37" s="808"/>
    </row>
    <row r="38" spans="1:8">
      <c r="A38" s="805">
        <f t="shared" si="1"/>
        <v>25</v>
      </c>
      <c r="B38" s="77"/>
      <c r="C38" s="78" t="s">
        <v>194</v>
      </c>
      <c r="D38" s="79" t="s">
        <v>9</v>
      </c>
      <c r="E38" s="80">
        <v>530</v>
      </c>
      <c r="F38" s="81"/>
      <c r="G38" s="175"/>
      <c r="H38" s="808"/>
    </row>
    <row r="39" spans="1:8" ht="13.5" thickBot="1">
      <c r="A39" s="178">
        <f>A38+1</f>
        <v>26</v>
      </c>
      <c r="B39" s="70"/>
      <c r="C39" s="74" t="s">
        <v>127</v>
      </c>
      <c r="D39" s="26" t="s">
        <v>9</v>
      </c>
      <c r="E39" s="76">
        <v>129</v>
      </c>
      <c r="F39" s="27"/>
      <c r="G39" s="171"/>
      <c r="H39" s="808"/>
    </row>
    <row r="40" spans="1:8" ht="14.25" thickTop="1" thickBot="1">
      <c r="A40" s="176" t="s">
        <v>11</v>
      </c>
      <c r="B40" s="532" t="s">
        <v>22</v>
      </c>
      <c r="C40" s="533" t="s">
        <v>35</v>
      </c>
      <c r="D40" s="86" t="s">
        <v>11</v>
      </c>
      <c r="E40" s="86" t="s">
        <v>11</v>
      </c>
      <c r="F40" s="87" t="s">
        <v>11</v>
      </c>
      <c r="G40" s="177" t="s">
        <v>11</v>
      </c>
      <c r="H40" s="813"/>
    </row>
    <row r="41" spans="1:8" ht="14.25" thickTop="1" thickBot="1">
      <c r="A41" s="534" t="s">
        <v>11</v>
      </c>
      <c r="B41" s="535" t="s">
        <v>86</v>
      </c>
      <c r="C41" s="536" t="s">
        <v>41</v>
      </c>
      <c r="D41" s="535" t="s">
        <v>11</v>
      </c>
      <c r="E41" s="62" t="s">
        <v>11</v>
      </c>
      <c r="F41" s="64" t="s">
        <v>11</v>
      </c>
      <c r="G41" s="65" t="s">
        <v>11</v>
      </c>
      <c r="H41" s="808"/>
    </row>
    <row r="42" spans="1:8" ht="14.25">
      <c r="A42" s="198">
        <f>A39+1</f>
        <v>27</v>
      </c>
      <c r="B42" s="70"/>
      <c r="C42" s="537" t="s">
        <v>42</v>
      </c>
      <c r="D42" s="88" t="s">
        <v>188</v>
      </c>
      <c r="E42" s="89">
        <v>8425</v>
      </c>
      <c r="F42" s="90"/>
      <c r="G42" s="179"/>
      <c r="H42" s="808"/>
    </row>
    <row r="43" spans="1:8" ht="15" thickBot="1">
      <c r="A43" s="553">
        <f>A42+1</f>
        <v>28</v>
      </c>
      <c r="B43" s="70"/>
      <c r="C43" s="71" t="s">
        <v>895</v>
      </c>
      <c r="D43" s="88" t="s">
        <v>188</v>
      </c>
      <c r="E43" s="89">
        <v>780</v>
      </c>
      <c r="F43" s="90"/>
      <c r="G43" s="179"/>
      <c r="H43" s="808"/>
    </row>
    <row r="44" spans="1:8" ht="13.5" thickBot="1">
      <c r="A44" s="34" t="s">
        <v>11</v>
      </c>
      <c r="B44" s="24" t="s">
        <v>15</v>
      </c>
      <c r="C44" s="91" t="s">
        <v>43</v>
      </c>
      <c r="D44" s="24" t="s">
        <v>11</v>
      </c>
      <c r="E44" s="24" t="s">
        <v>11</v>
      </c>
      <c r="F44" s="43" t="s">
        <v>11</v>
      </c>
      <c r="G44" s="35" t="s">
        <v>11</v>
      </c>
      <c r="H44" s="808"/>
    </row>
    <row r="45" spans="1:8" ht="15" thickBot="1">
      <c r="A45" s="178">
        <f>A43+1</f>
        <v>29</v>
      </c>
      <c r="B45" s="92"/>
      <c r="C45" s="538" t="s">
        <v>44</v>
      </c>
      <c r="D45" s="539" t="s">
        <v>188</v>
      </c>
      <c r="E45" s="540">
        <v>12560</v>
      </c>
      <c r="F45" s="541"/>
      <c r="G45" s="542"/>
      <c r="H45" s="808"/>
    </row>
    <row r="46" spans="1:8" ht="14.25" thickTop="1" thickBot="1">
      <c r="A46" s="176" t="s">
        <v>11</v>
      </c>
      <c r="B46" s="93" t="s">
        <v>23</v>
      </c>
      <c r="C46" s="94" t="s">
        <v>36</v>
      </c>
      <c r="D46" s="95" t="s">
        <v>11</v>
      </c>
      <c r="E46" s="86" t="s">
        <v>11</v>
      </c>
      <c r="F46" s="87" t="s">
        <v>11</v>
      </c>
      <c r="G46" s="177" t="s">
        <v>11</v>
      </c>
      <c r="H46" s="813"/>
    </row>
    <row r="47" spans="1:8" ht="14.25" thickTop="1" thickBot="1">
      <c r="A47" s="34" t="s">
        <v>11</v>
      </c>
      <c r="B47" s="24" t="s">
        <v>115</v>
      </c>
      <c r="C47" s="91" t="s">
        <v>116</v>
      </c>
      <c r="D47" s="96" t="s">
        <v>11</v>
      </c>
      <c r="E47" s="97" t="s">
        <v>11</v>
      </c>
      <c r="F47" s="98" t="s">
        <v>11</v>
      </c>
      <c r="G47" s="292" t="s">
        <v>11</v>
      </c>
      <c r="H47" s="813"/>
    </row>
    <row r="48" spans="1:8">
      <c r="A48" s="805">
        <f>A45+1</f>
        <v>30</v>
      </c>
      <c r="B48" s="77"/>
      <c r="C48" s="78" t="s">
        <v>117</v>
      </c>
      <c r="D48" s="79" t="s">
        <v>9</v>
      </c>
      <c r="E48" s="80">
        <v>116.5</v>
      </c>
      <c r="F48" s="99"/>
      <c r="G48" s="138"/>
      <c r="H48" s="813"/>
    </row>
    <row r="49" spans="1:8" ht="26.25" thickBot="1">
      <c r="A49" s="805">
        <f>A48+1</f>
        <v>31</v>
      </c>
      <c r="B49" s="77"/>
      <c r="C49" s="78" t="s">
        <v>118</v>
      </c>
      <c r="D49" s="79" t="s">
        <v>10</v>
      </c>
      <c r="E49" s="80">
        <v>14</v>
      </c>
      <c r="F49" s="100"/>
      <c r="G49" s="179"/>
      <c r="H49" s="813"/>
    </row>
    <row r="50" spans="1:8" ht="13.5" thickBot="1">
      <c r="A50" s="180" t="s">
        <v>11</v>
      </c>
      <c r="B50" s="101" t="s">
        <v>119</v>
      </c>
      <c r="C50" s="102" t="s">
        <v>120</v>
      </c>
      <c r="D50" s="103" t="s">
        <v>11</v>
      </c>
      <c r="E50" s="104" t="s">
        <v>11</v>
      </c>
      <c r="F50" s="105" t="s">
        <v>11</v>
      </c>
      <c r="G50" s="181" t="s">
        <v>11</v>
      </c>
      <c r="H50" s="813"/>
    </row>
    <row r="51" spans="1:8">
      <c r="A51" s="182">
        <f>A49+1</f>
        <v>32</v>
      </c>
      <c r="B51" s="77"/>
      <c r="C51" s="78" t="s">
        <v>164</v>
      </c>
      <c r="D51" s="79" t="s">
        <v>9</v>
      </c>
      <c r="E51" s="80">
        <v>581.5</v>
      </c>
      <c r="F51" s="27"/>
      <c r="G51" s="171"/>
      <c r="H51" s="813"/>
    </row>
    <row r="52" spans="1:8" ht="26.25" thickBot="1">
      <c r="A52" s="183">
        <f>A51+1</f>
        <v>33</v>
      </c>
      <c r="B52" s="77"/>
      <c r="C52" s="106" t="s">
        <v>165</v>
      </c>
      <c r="D52" s="107" t="s">
        <v>10</v>
      </c>
      <c r="E52" s="108">
        <v>82</v>
      </c>
      <c r="F52" s="90"/>
      <c r="G52" s="179"/>
      <c r="H52" s="813"/>
    </row>
    <row r="53" spans="1:8" ht="13.5" thickBot="1">
      <c r="A53" s="109" t="s">
        <v>11</v>
      </c>
      <c r="B53" s="110" t="s">
        <v>45</v>
      </c>
      <c r="C53" s="111" t="s">
        <v>46</v>
      </c>
      <c r="D53" s="112" t="s">
        <v>11</v>
      </c>
      <c r="E53" s="113" t="s">
        <v>11</v>
      </c>
      <c r="F53" s="114" t="s">
        <v>11</v>
      </c>
      <c r="G53" s="115" t="s">
        <v>11</v>
      </c>
      <c r="H53" s="808"/>
    </row>
    <row r="54" spans="1:8">
      <c r="A54" s="805">
        <f>A52+1</f>
        <v>34</v>
      </c>
      <c r="B54" s="28"/>
      <c r="C54" s="116" t="s">
        <v>152</v>
      </c>
      <c r="D54" s="92" t="s">
        <v>9</v>
      </c>
      <c r="E54" s="92">
        <v>145</v>
      </c>
      <c r="F54" s="117"/>
      <c r="G54" s="138"/>
      <c r="H54" s="808"/>
    </row>
    <row r="55" spans="1:8" ht="25.5">
      <c r="A55" s="170">
        <f>A54+1</f>
        <v>35</v>
      </c>
      <c r="B55" s="28"/>
      <c r="C55" s="116" t="s">
        <v>157</v>
      </c>
      <c r="D55" s="26" t="s">
        <v>9</v>
      </c>
      <c r="E55" s="26">
        <v>350</v>
      </c>
      <c r="F55" s="27"/>
      <c r="G55" s="171"/>
      <c r="H55" s="808"/>
    </row>
    <row r="56" spans="1:8">
      <c r="A56" s="170">
        <f>A55+1</f>
        <v>36</v>
      </c>
      <c r="B56" s="28"/>
      <c r="C56" s="58" t="s">
        <v>153</v>
      </c>
      <c r="D56" s="26" t="s">
        <v>9</v>
      </c>
      <c r="E56" s="26">
        <v>154</v>
      </c>
      <c r="F56" s="27"/>
      <c r="G56" s="171"/>
      <c r="H56" s="808"/>
    </row>
    <row r="57" spans="1:8">
      <c r="A57" s="170">
        <f t="shared" ref="A57:A62" si="2">A56+1</f>
        <v>37</v>
      </c>
      <c r="B57" s="28"/>
      <c r="C57" s="58" t="s">
        <v>154</v>
      </c>
      <c r="D57" s="26" t="s">
        <v>9</v>
      </c>
      <c r="E57" s="26">
        <v>1065</v>
      </c>
      <c r="F57" s="27"/>
      <c r="G57" s="171"/>
      <c r="H57" s="808"/>
    </row>
    <row r="58" spans="1:8">
      <c r="A58" s="170">
        <f t="shared" si="2"/>
        <v>38</v>
      </c>
      <c r="B58" s="28"/>
      <c r="C58" s="58" t="s">
        <v>155</v>
      </c>
      <c r="D58" s="26" t="s">
        <v>9</v>
      </c>
      <c r="E58" s="26">
        <v>399.5</v>
      </c>
      <c r="F58" s="27"/>
      <c r="G58" s="171"/>
      <c r="H58" s="808"/>
    </row>
    <row r="59" spans="1:8">
      <c r="A59" s="170">
        <f>A58+1</f>
        <v>39</v>
      </c>
      <c r="B59" s="28"/>
      <c r="C59" s="58" t="s">
        <v>156</v>
      </c>
      <c r="D59" s="26" t="s">
        <v>10</v>
      </c>
      <c r="E59" s="26">
        <v>47</v>
      </c>
      <c r="F59" s="27"/>
      <c r="G59" s="171"/>
      <c r="H59" s="808"/>
    </row>
    <row r="60" spans="1:8">
      <c r="A60" s="170">
        <f>A59+1</f>
        <v>40</v>
      </c>
      <c r="B60" s="28"/>
      <c r="C60" s="58" t="s">
        <v>87</v>
      </c>
      <c r="D60" s="26" t="s">
        <v>10</v>
      </c>
      <c r="E60" s="26">
        <v>26</v>
      </c>
      <c r="F60" s="27"/>
      <c r="G60" s="171"/>
      <c r="H60" s="808"/>
    </row>
    <row r="61" spans="1:8">
      <c r="A61" s="170">
        <f t="shared" si="2"/>
        <v>41</v>
      </c>
      <c r="B61" s="28"/>
      <c r="C61" s="58" t="s">
        <v>162</v>
      </c>
      <c r="D61" s="26" t="s">
        <v>10</v>
      </c>
      <c r="E61" s="26">
        <v>3</v>
      </c>
      <c r="F61" s="27"/>
      <c r="G61" s="171"/>
      <c r="H61" s="808"/>
    </row>
    <row r="62" spans="1:8">
      <c r="A62" s="170">
        <f t="shared" si="2"/>
        <v>42</v>
      </c>
      <c r="B62" s="28"/>
      <c r="C62" s="58" t="s">
        <v>163</v>
      </c>
      <c r="D62" s="26" t="s">
        <v>10</v>
      </c>
      <c r="E62" s="26">
        <v>2</v>
      </c>
      <c r="F62" s="27"/>
      <c r="G62" s="171"/>
      <c r="H62" s="808"/>
    </row>
    <row r="63" spans="1:8">
      <c r="A63" s="170">
        <f>A62+1</f>
        <v>43</v>
      </c>
      <c r="B63" s="28"/>
      <c r="C63" s="106" t="s">
        <v>195</v>
      </c>
      <c r="D63" s="184" t="s">
        <v>10</v>
      </c>
      <c r="E63" s="185">
        <v>4</v>
      </c>
      <c r="F63" s="186"/>
      <c r="G63" s="171"/>
      <c r="H63" s="808"/>
    </row>
    <row r="64" spans="1:8">
      <c r="A64" s="170">
        <f>A63+1</f>
        <v>44</v>
      </c>
      <c r="B64" s="28"/>
      <c r="C64" s="58" t="s">
        <v>88</v>
      </c>
      <c r="D64" s="26" t="s">
        <v>10</v>
      </c>
      <c r="E64" s="26">
        <v>49</v>
      </c>
      <c r="F64" s="27"/>
      <c r="G64" s="171"/>
      <c r="H64" s="808"/>
    </row>
    <row r="65" spans="1:8">
      <c r="A65" s="170">
        <f>A64+1</f>
        <v>45</v>
      </c>
      <c r="B65" s="28"/>
      <c r="C65" s="58" t="s">
        <v>224</v>
      </c>
      <c r="D65" s="26" t="s">
        <v>10</v>
      </c>
      <c r="E65" s="26">
        <v>2</v>
      </c>
      <c r="F65" s="27"/>
      <c r="G65" s="171"/>
      <c r="H65" s="808"/>
    </row>
    <row r="66" spans="1:8" ht="25.5">
      <c r="A66" s="170">
        <f>A65+1</f>
        <v>46</v>
      </c>
      <c r="B66" s="28"/>
      <c r="C66" s="58" t="s">
        <v>225</v>
      </c>
      <c r="D66" s="187" t="s">
        <v>10</v>
      </c>
      <c r="E66" s="108">
        <v>1</v>
      </c>
      <c r="F66" s="90"/>
      <c r="G66" s="179"/>
      <c r="H66" s="808"/>
    </row>
    <row r="67" spans="1:8" ht="25.5">
      <c r="A67" s="170">
        <f>A65+1</f>
        <v>46</v>
      </c>
      <c r="B67" s="28"/>
      <c r="C67" s="58" t="s">
        <v>196</v>
      </c>
      <c r="D67" s="187" t="s">
        <v>10</v>
      </c>
      <c r="E67" s="108">
        <v>2</v>
      </c>
      <c r="F67" s="90"/>
      <c r="G67" s="179"/>
      <c r="H67" s="808"/>
    </row>
    <row r="68" spans="1:8">
      <c r="A68" s="170">
        <f>A66+1</f>
        <v>47</v>
      </c>
      <c r="B68" s="28"/>
      <c r="C68" s="58" t="s">
        <v>226</v>
      </c>
      <c r="D68" s="26" t="s">
        <v>10</v>
      </c>
      <c r="E68" s="26">
        <v>3</v>
      </c>
      <c r="F68" s="27"/>
      <c r="G68" s="171"/>
      <c r="H68" s="808"/>
    </row>
    <row r="69" spans="1:8" ht="25.5">
      <c r="A69" s="170">
        <f>A68+1</f>
        <v>48</v>
      </c>
      <c r="B69" s="28"/>
      <c r="C69" s="58" t="s">
        <v>227</v>
      </c>
      <c r="D69" s="26" t="s">
        <v>10</v>
      </c>
      <c r="E69" s="26">
        <v>1</v>
      </c>
      <c r="F69" s="27"/>
      <c r="G69" s="171"/>
      <c r="H69" s="808"/>
    </row>
    <row r="70" spans="1:8" ht="25.5">
      <c r="A70" s="170">
        <f>A69+1</f>
        <v>49</v>
      </c>
      <c r="B70" s="28"/>
      <c r="C70" s="58" t="s">
        <v>228</v>
      </c>
      <c r="D70" s="187" t="s">
        <v>10</v>
      </c>
      <c r="E70" s="108">
        <v>2</v>
      </c>
      <c r="F70" s="90"/>
      <c r="G70" s="179"/>
      <c r="H70" s="808"/>
    </row>
    <row r="71" spans="1:8" ht="26.25" thickBot="1">
      <c r="A71" s="170">
        <f>A70+1</f>
        <v>50</v>
      </c>
      <c r="B71" s="28"/>
      <c r="C71" s="58" t="s">
        <v>229</v>
      </c>
      <c r="D71" s="187" t="s">
        <v>10</v>
      </c>
      <c r="E71" s="108">
        <v>1</v>
      </c>
      <c r="F71" s="90"/>
      <c r="G71" s="179"/>
      <c r="H71" s="808"/>
    </row>
    <row r="72" spans="1:8" ht="13.5" thickBot="1">
      <c r="A72" s="109"/>
      <c r="B72" s="110" t="s">
        <v>197</v>
      </c>
      <c r="C72" s="111" t="s">
        <v>198</v>
      </c>
      <c r="D72" s="112"/>
      <c r="E72" s="113"/>
      <c r="F72" s="114"/>
      <c r="G72" s="115"/>
      <c r="H72" s="808"/>
    </row>
    <row r="73" spans="1:8">
      <c r="A73" s="203">
        <f>A71+1</f>
        <v>51</v>
      </c>
      <c r="B73" s="28"/>
      <c r="C73" s="116" t="s">
        <v>199</v>
      </c>
      <c r="D73" s="92" t="s">
        <v>99</v>
      </c>
      <c r="E73" s="92">
        <v>1</v>
      </c>
      <c r="F73" s="117"/>
      <c r="G73" s="138"/>
      <c r="H73" s="808"/>
    </row>
    <row r="74" spans="1:8">
      <c r="A74" s="199">
        <f>A73+1</f>
        <v>52</v>
      </c>
      <c r="B74" s="28"/>
      <c r="C74" s="58" t="s">
        <v>200</v>
      </c>
      <c r="D74" s="26" t="s">
        <v>99</v>
      </c>
      <c r="E74" s="26">
        <v>1</v>
      </c>
      <c r="F74" s="27"/>
      <c r="G74" s="171"/>
      <c r="H74" s="808"/>
    </row>
    <row r="75" spans="1:8" ht="13.5" thickBot="1">
      <c r="A75" s="188">
        <f>A74+1</f>
        <v>53</v>
      </c>
      <c r="B75" s="189"/>
      <c r="C75" s="118" t="s">
        <v>213</v>
      </c>
      <c r="D75" s="77" t="s">
        <v>99</v>
      </c>
      <c r="E75" s="70">
        <v>1</v>
      </c>
      <c r="F75" s="190"/>
      <c r="G75" s="173"/>
      <c r="H75" s="808"/>
    </row>
    <row r="76" spans="1:8" ht="14.25" thickTop="1" thickBot="1">
      <c r="A76" s="293" t="s">
        <v>11</v>
      </c>
      <c r="B76" s="257" t="s">
        <v>49</v>
      </c>
      <c r="C76" s="258" t="s">
        <v>50</v>
      </c>
      <c r="D76" s="259" t="s">
        <v>11</v>
      </c>
      <c r="E76" s="260" t="s">
        <v>11</v>
      </c>
      <c r="F76" s="261" t="s">
        <v>11</v>
      </c>
      <c r="G76" s="294" t="s">
        <v>11</v>
      </c>
      <c r="H76" s="813"/>
    </row>
    <row r="77" spans="1:8" s="45" customFormat="1" ht="26.25" thickBot="1">
      <c r="A77" s="109"/>
      <c r="B77" s="110" t="s">
        <v>101</v>
      </c>
      <c r="C77" s="111" t="s">
        <v>104</v>
      </c>
      <c r="D77" s="112" t="s">
        <v>11</v>
      </c>
      <c r="E77" s="113" t="s">
        <v>11</v>
      </c>
      <c r="F77" s="114" t="s">
        <v>11</v>
      </c>
      <c r="G77" s="115" t="s">
        <v>11</v>
      </c>
      <c r="H77" s="44"/>
    </row>
    <row r="78" spans="1:8" s="45" customFormat="1" ht="26.25" thickBot="1">
      <c r="A78" s="814">
        <f>A75+1</f>
        <v>54</v>
      </c>
      <c r="B78" s="70"/>
      <c r="C78" s="815" t="s">
        <v>168</v>
      </c>
      <c r="D78" s="119" t="s">
        <v>958</v>
      </c>
      <c r="E78" s="816">
        <v>11171</v>
      </c>
      <c r="F78" s="816"/>
      <c r="G78" s="173"/>
      <c r="H78" s="44"/>
    </row>
    <row r="79" spans="1:8" ht="13.5" thickBot="1">
      <c r="A79" s="109" t="s">
        <v>11</v>
      </c>
      <c r="B79" s="110" t="s">
        <v>51</v>
      </c>
      <c r="C79" s="111" t="s">
        <v>52</v>
      </c>
      <c r="D79" s="112" t="s">
        <v>11</v>
      </c>
      <c r="E79" s="113" t="s">
        <v>11</v>
      </c>
      <c r="F79" s="114" t="s">
        <v>11</v>
      </c>
      <c r="G79" s="115" t="s">
        <v>11</v>
      </c>
      <c r="H79" s="808"/>
    </row>
    <row r="80" spans="1:8" ht="14.25">
      <c r="A80" s="814">
        <f>A78+1</f>
        <v>55</v>
      </c>
      <c r="B80" s="70"/>
      <c r="C80" s="817" t="s">
        <v>53</v>
      </c>
      <c r="D80" s="92" t="s">
        <v>958</v>
      </c>
      <c r="E80" s="818">
        <f>E81+E82</f>
        <v>80029</v>
      </c>
      <c r="F80" s="818"/>
      <c r="G80" s="551"/>
      <c r="H80" s="808"/>
    </row>
    <row r="81" spans="1:8" ht="14.25">
      <c r="A81" s="814">
        <f>A80+1</f>
        <v>56</v>
      </c>
      <c r="B81" s="70"/>
      <c r="C81" s="819" t="s">
        <v>54</v>
      </c>
      <c r="D81" s="26" t="s">
        <v>958</v>
      </c>
      <c r="E81" s="820">
        <v>28721</v>
      </c>
      <c r="F81" s="820"/>
      <c r="G81" s="171"/>
      <c r="H81" s="808"/>
    </row>
    <row r="82" spans="1:8" ht="15" thickBot="1">
      <c r="A82" s="814">
        <f>A81+1</f>
        <v>57</v>
      </c>
      <c r="B82" s="70"/>
      <c r="C82" s="821" t="s">
        <v>55</v>
      </c>
      <c r="D82" s="88" t="s">
        <v>958</v>
      </c>
      <c r="E82" s="822">
        <v>51308</v>
      </c>
      <c r="F82" s="822"/>
      <c r="G82" s="542"/>
      <c r="H82" s="808"/>
    </row>
    <row r="83" spans="1:8" ht="26.25" thickBot="1">
      <c r="A83" s="109" t="s">
        <v>11</v>
      </c>
      <c r="B83" s="110" t="s">
        <v>56</v>
      </c>
      <c r="C83" s="111" t="s">
        <v>66</v>
      </c>
      <c r="D83" s="112" t="s">
        <v>11</v>
      </c>
      <c r="E83" s="113" t="s">
        <v>11</v>
      </c>
      <c r="F83" s="114" t="s">
        <v>11</v>
      </c>
      <c r="G83" s="115" t="s">
        <v>11</v>
      </c>
      <c r="H83" s="808"/>
    </row>
    <row r="84" spans="1:8" ht="25.5">
      <c r="A84" s="823">
        <f>A82+1</f>
        <v>58</v>
      </c>
      <c r="B84" s="77"/>
      <c r="C84" s="118" t="s">
        <v>151</v>
      </c>
      <c r="D84" s="780" t="s">
        <v>187</v>
      </c>
      <c r="E84" s="72">
        <v>5921</v>
      </c>
      <c r="F84" s="120"/>
      <c r="G84" s="173"/>
      <c r="H84" s="808"/>
    </row>
    <row r="85" spans="1:8" ht="25.5">
      <c r="A85" s="824">
        <f>A84+1</f>
        <v>59</v>
      </c>
      <c r="B85" s="83"/>
      <c r="C85" s="58" t="s">
        <v>135</v>
      </c>
      <c r="D85" s="26" t="s">
        <v>187</v>
      </c>
      <c r="E85" s="75">
        <v>5250</v>
      </c>
      <c r="F85" s="820"/>
      <c r="G85" s="171"/>
      <c r="H85" s="808"/>
    </row>
    <row r="86" spans="1:8" ht="26.25" thickBot="1">
      <c r="A86" s="825">
        <f>A85+1</f>
        <v>60</v>
      </c>
      <c r="B86" s="77"/>
      <c r="C86" s="118" t="s">
        <v>79</v>
      </c>
      <c r="D86" s="780" t="s">
        <v>187</v>
      </c>
      <c r="E86" s="72">
        <v>25968</v>
      </c>
      <c r="F86" s="120"/>
      <c r="G86" s="173"/>
      <c r="H86" s="808"/>
    </row>
    <row r="87" spans="1:8" ht="26.25" thickBot="1">
      <c r="A87" s="109" t="s">
        <v>11</v>
      </c>
      <c r="B87" s="110" t="s">
        <v>57</v>
      </c>
      <c r="C87" s="111" t="s">
        <v>78</v>
      </c>
      <c r="D87" s="112" t="s">
        <v>11</v>
      </c>
      <c r="E87" s="113" t="s">
        <v>11</v>
      </c>
      <c r="F87" s="114" t="s">
        <v>11</v>
      </c>
      <c r="G87" s="115" t="s">
        <v>11</v>
      </c>
      <c r="H87" s="808"/>
    </row>
    <row r="88" spans="1:8" ht="15.75">
      <c r="A88" s="826">
        <f>A86+1</f>
        <v>61</v>
      </c>
      <c r="B88" s="554"/>
      <c r="C88" s="817" t="s">
        <v>189</v>
      </c>
      <c r="D88" s="92" t="s">
        <v>958</v>
      </c>
      <c r="E88" s="818">
        <v>5849</v>
      </c>
      <c r="F88" s="818"/>
      <c r="G88" s="138"/>
      <c r="H88" s="808"/>
    </row>
    <row r="89" spans="1:8" ht="15.75">
      <c r="A89" s="827">
        <f>A88+1</f>
        <v>62</v>
      </c>
      <c r="B89" s="554"/>
      <c r="C89" s="819" t="s">
        <v>190</v>
      </c>
      <c r="D89" s="26" t="s">
        <v>959</v>
      </c>
      <c r="E89" s="820">
        <v>489</v>
      </c>
      <c r="F89" s="820"/>
      <c r="G89" s="171"/>
      <c r="H89" s="808"/>
    </row>
    <row r="90" spans="1:8" ht="16.5" thickBot="1">
      <c r="A90" s="828">
        <f>A89+1</f>
        <v>63</v>
      </c>
      <c r="B90" s="554"/>
      <c r="C90" s="821" t="s">
        <v>191</v>
      </c>
      <c r="D90" s="88" t="s">
        <v>958</v>
      </c>
      <c r="E90" s="822">
        <v>22997</v>
      </c>
      <c r="F90" s="822"/>
      <c r="G90" s="179"/>
      <c r="H90" s="808"/>
    </row>
    <row r="91" spans="1:8" ht="13.5" thickBot="1">
      <c r="A91" s="109" t="s">
        <v>11</v>
      </c>
      <c r="B91" s="110" t="s">
        <v>169</v>
      </c>
      <c r="C91" s="111" t="s">
        <v>170</v>
      </c>
      <c r="D91" s="112" t="s">
        <v>11</v>
      </c>
      <c r="E91" s="113" t="s">
        <v>11</v>
      </c>
      <c r="F91" s="114" t="s">
        <v>11</v>
      </c>
      <c r="G91" s="266" t="s">
        <v>11</v>
      </c>
      <c r="H91" s="808"/>
    </row>
    <row r="92" spans="1:8" ht="25.5">
      <c r="A92" s="826">
        <f>A90+1</f>
        <v>64</v>
      </c>
      <c r="B92" s="28"/>
      <c r="C92" s="116" t="s">
        <v>172</v>
      </c>
      <c r="D92" s="818" t="s">
        <v>187</v>
      </c>
      <c r="E92" s="818">
        <v>489</v>
      </c>
      <c r="F92" s="117"/>
      <c r="G92" s="138"/>
      <c r="H92" s="808"/>
    </row>
    <row r="93" spans="1:8" ht="26.25" thickBot="1">
      <c r="A93" s="828">
        <f>A92+1</f>
        <v>65</v>
      </c>
      <c r="B93" s="28"/>
      <c r="C93" s="142" t="s">
        <v>171</v>
      </c>
      <c r="D93" s="822" t="s">
        <v>230</v>
      </c>
      <c r="E93" s="822">
        <v>253</v>
      </c>
      <c r="F93" s="90"/>
      <c r="G93" s="179"/>
      <c r="H93" s="808"/>
    </row>
    <row r="94" spans="1:8" ht="13.5" thickBot="1">
      <c r="A94" s="109" t="s">
        <v>11</v>
      </c>
      <c r="B94" s="110" t="s">
        <v>65</v>
      </c>
      <c r="C94" s="111" t="s">
        <v>58</v>
      </c>
      <c r="D94" s="112" t="s">
        <v>11</v>
      </c>
      <c r="E94" s="113" t="s">
        <v>11</v>
      </c>
      <c r="F94" s="114" t="s">
        <v>11</v>
      </c>
      <c r="G94" s="115" t="s">
        <v>11</v>
      </c>
      <c r="H94" s="808"/>
    </row>
    <row r="95" spans="1:8" ht="15" thickBot="1">
      <c r="A95" s="814">
        <f>A93+1</f>
        <v>66</v>
      </c>
      <c r="B95" s="70"/>
      <c r="C95" s="554" t="s">
        <v>150</v>
      </c>
      <c r="D95" s="122" t="s">
        <v>187</v>
      </c>
      <c r="E95" s="72">
        <v>20151</v>
      </c>
      <c r="F95" s="122"/>
      <c r="G95" s="138"/>
      <c r="H95" s="808"/>
    </row>
    <row r="96" spans="1:8" ht="14.25" thickTop="1" thickBot="1">
      <c r="A96" s="194" t="s">
        <v>11</v>
      </c>
      <c r="B96" s="123" t="s">
        <v>24</v>
      </c>
      <c r="C96" s="124" t="s">
        <v>1</v>
      </c>
      <c r="D96" s="125" t="s">
        <v>11</v>
      </c>
      <c r="E96" s="126" t="s">
        <v>11</v>
      </c>
      <c r="F96" s="127" t="s">
        <v>11</v>
      </c>
      <c r="G96" s="195" t="s">
        <v>11</v>
      </c>
      <c r="H96" s="813"/>
    </row>
    <row r="97" spans="1:248" ht="14.25" thickTop="1" thickBot="1">
      <c r="A97" s="109" t="s">
        <v>11</v>
      </c>
      <c r="B97" s="110" t="s">
        <v>108</v>
      </c>
      <c r="C97" s="111" t="s">
        <v>109</v>
      </c>
      <c r="D97" s="128" t="s">
        <v>11</v>
      </c>
      <c r="E97" s="113" t="s">
        <v>11</v>
      </c>
      <c r="F97" s="114" t="s">
        <v>11</v>
      </c>
      <c r="G97" s="266" t="s">
        <v>11</v>
      </c>
      <c r="H97" s="28"/>
      <c r="I97" s="28"/>
      <c r="J97" s="41"/>
      <c r="K97" s="42"/>
      <c r="L97" s="28"/>
      <c r="M97" s="41"/>
      <c r="N97" s="42"/>
      <c r="O97" s="28"/>
      <c r="P97" s="41"/>
      <c r="Q97" s="42"/>
      <c r="R97" s="28"/>
      <c r="S97" s="41"/>
      <c r="T97" s="42"/>
      <c r="U97" s="28"/>
      <c r="V97" s="41"/>
      <c r="W97" s="42"/>
      <c r="X97" s="28"/>
      <c r="Y97" s="41"/>
      <c r="Z97" s="42"/>
      <c r="AA97" s="28"/>
      <c r="AB97" s="41"/>
      <c r="AC97" s="42"/>
      <c r="AD97" s="28"/>
      <c r="AE97" s="41"/>
      <c r="AF97" s="42"/>
      <c r="AG97" s="28"/>
      <c r="AH97" s="41"/>
      <c r="AI97" s="42"/>
      <c r="AJ97" s="28"/>
      <c r="AK97" s="41"/>
      <c r="AL97" s="42"/>
      <c r="AM97" s="28"/>
      <c r="AN97" s="41"/>
      <c r="AO97" s="42"/>
      <c r="AP97" s="28"/>
      <c r="AQ97" s="41"/>
      <c r="AR97" s="42"/>
      <c r="AS97" s="28"/>
      <c r="AT97" s="41"/>
      <c r="AU97" s="42"/>
      <c r="AV97" s="28"/>
      <c r="AW97" s="41"/>
      <c r="AX97" s="42"/>
      <c r="AY97" s="28"/>
      <c r="AZ97" s="41"/>
      <c r="BA97" s="42"/>
      <c r="BB97" s="28"/>
      <c r="BC97" s="41"/>
      <c r="BD97" s="42"/>
      <c r="BE97" s="28"/>
      <c r="BF97" s="41"/>
      <c r="BG97" s="42"/>
      <c r="BH97" s="28"/>
      <c r="BI97" s="41"/>
      <c r="BJ97" s="42"/>
      <c r="BK97" s="28"/>
      <c r="BL97" s="41"/>
      <c r="BM97" s="42"/>
      <c r="BN97" s="28"/>
      <c r="BO97" s="41"/>
      <c r="BP97" s="42"/>
      <c r="BQ97" s="28"/>
      <c r="BR97" s="41"/>
      <c r="BS97" s="42"/>
      <c r="BT97" s="28"/>
      <c r="BU97" s="41"/>
      <c r="BV97" s="42"/>
      <c r="BW97" s="28"/>
      <c r="BX97" s="41"/>
      <c r="BY97" s="42"/>
      <c r="BZ97" s="28"/>
      <c r="CA97" s="41"/>
      <c r="CB97" s="42"/>
      <c r="CC97" s="28"/>
      <c r="CD97" s="41"/>
      <c r="CE97" s="42"/>
      <c r="CF97" s="28"/>
      <c r="CG97" s="41"/>
      <c r="CH97" s="42"/>
      <c r="CI97" s="28"/>
      <c r="CJ97" s="41"/>
      <c r="CK97" s="42"/>
      <c r="CL97" s="28"/>
      <c r="CM97" s="41"/>
      <c r="CN97" s="42"/>
      <c r="CO97" s="28"/>
      <c r="CP97" s="41"/>
      <c r="CQ97" s="42"/>
      <c r="CR97" s="28"/>
      <c r="CS97" s="41"/>
      <c r="CT97" s="42"/>
      <c r="CU97" s="28"/>
      <c r="CV97" s="41"/>
      <c r="CW97" s="42"/>
      <c r="CX97" s="28"/>
      <c r="CY97" s="41"/>
      <c r="CZ97" s="42"/>
      <c r="DA97" s="28"/>
      <c r="DB97" s="41"/>
      <c r="DC97" s="42"/>
      <c r="DD97" s="28"/>
      <c r="DE97" s="41"/>
      <c r="DF97" s="42"/>
      <c r="DG97" s="28"/>
      <c r="DH97" s="41"/>
      <c r="DI97" s="42"/>
      <c r="DJ97" s="28"/>
      <c r="DK97" s="41"/>
      <c r="DL97" s="42"/>
      <c r="DM97" s="28"/>
      <c r="DN97" s="41"/>
      <c r="DO97" s="42"/>
      <c r="DP97" s="28"/>
      <c r="DQ97" s="41"/>
      <c r="DR97" s="42"/>
      <c r="DS97" s="28"/>
      <c r="DT97" s="41"/>
      <c r="DU97" s="42"/>
      <c r="DV97" s="28"/>
      <c r="DW97" s="41"/>
      <c r="DX97" s="42"/>
      <c r="DY97" s="28"/>
      <c r="DZ97" s="41"/>
      <c r="EA97" s="42"/>
      <c r="EB97" s="28"/>
      <c r="EC97" s="41"/>
      <c r="ED97" s="42"/>
      <c r="EE97" s="28"/>
      <c r="EF97" s="41"/>
      <c r="EG97" s="42"/>
      <c r="EH97" s="28"/>
      <c r="EI97" s="41"/>
      <c r="EJ97" s="42"/>
      <c r="EK97" s="28"/>
      <c r="EL97" s="41"/>
      <c r="EM97" s="42"/>
      <c r="EN97" s="28"/>
      <c r="EO97" s="41"/>
      <c r="EP97" s="42"/>
      <c r="EQ97" s="28"/>
      <c r="ER97" s="41"/>
      <c r="ES97" s="42"/>
      <c r="ET97" s="28"/>
      <c r="EU97" s="41"/>
      <c r="EV97" s="42"/>
      <c r="EW97" s="28"/>
      <c r="EX97" s="41"/>
      <c r="EY97" s="42"/>
      <c r="EZ97" s="28"/>
      <c r="FA97" s="41"/>
      <c r="FB97" s="42"/>
      <c r="FC97" s="28"/>
      <c r="FD97" s="41"/>
      <c r="FE97" s="42"/>
      <c r="FF97" s="28"/>
      <c r="FG97" s="41"/>
      <c r="FH97" s="42"/>
      <c r="FI97" s="28"/>
      <c r="FJ97" s="41"/>
      <c r="FK97" s="42"/>
      <c r="FL97" s="28"/>
      <c r="FM97" s="41"/>
      <c r="FN97" s="42"/>
      <c r="FO97" s="28"/>
      <c r="FP97" s="41"/>
      <c r="FQ97" s="42"/>
      <c r="FR97" s="28"/>
      <c r="FS97" s="41"/>
      <c r="FT97" s="42"/>
      <c r="FU97" s="28"/>
      <c r="FV97" s="41"/>
      <c r="FW97" s="42"/>
      <c r="FX97" s="28"/>
      <c r="FY97" s="41"/>
      <c r="FZ97" s="42"/>
      <c r="GA97" s="28"/>
      <c r="GB97" s="41"/>
      <c r="GC97" s="42"/>
      <c r="GD97" s="28"/>
      <c r="GE97" s="41"/>
      <c r="GF97" s="42"/>
      <c r="GG97" s="28"/>
      <c r="GH97" s="41"/>
      <c r="GI97" s="42"/>
      <c r="GJ97" s="28"/>
      <c r="GK97" s="41"/>
      <c r="GL97" s="42"/>
      <c r="GM97" s="28"/>
      <c r="GN97" s="41"/>
      <c r="GO97" s="42"/>
      <c r="GP97" s="28"/>
      <c r="GQ97" s="41"/>
      <c r="GR97" s="42"/>
      <c r="GS97" s="28"/>
      <c r="GT97" s="41"/>
      <c r="GU97" s="42"/>
      <c r="GV97" s="28"/>
      <c r="GW97" s="41"/>
      <c r="GX97" s="42"/>
      <c r="GY97" s="28"/>
      <c r="GZ97" s="41"/>
      <c r="HA97" s="42"/>
      <c r="HB97" s="28"/>
      <c r="HC97" s="41"/>
      <c r="HD97" s="42"/>
      <c r="HE97" s="28"/>
      <c r="HF97" s="41"/>
      <c r="HG97" s="42"/>
      <c r="HH97" s="28"/>
      <c r="HI97" s="41"/>
      <c r="HJ97" s="42"/>
      <c r="HK97" s="28"/>
      <c r="HL97" s="41"/>
      <c r="HM97" s="42"/>
      <c r="HN97" s="28"/>
      <c r="HO97" s="41"/>
      <c r="HP97" s="42"/>
      <c r="HQ97" s="28"/>
      <c r="HR97" s="41"/>
      <c r="HS97" s="42"/>
      <c r="HT97" s="28"/>
      <c r="HU97" s="41"/>
      <c r="HV97" s="42"/>
      <c r="HW97" s="28"/>
      <c r="HX97" s="41"/>
      <c r="HY97" s="42"/>
      <c r="HZ97" s="28"/>
      <c r="IA97" s="41"/>
      <c r="IB97" s="42"/>
      <c r="IC97" s="28"/>
      <c r="ID97" s="41"/>
      <c r="IE97" s="42"/>
      <c r="IF97" s="28"/>
      <c r="IG97" s="41"/>
      <c r="IH97" s="42"/>
      <c r="II97" s="28"/>
      <c r="IJ97" s="41"/>
      <c r="IK97" s="42"/>
      <c r="IL97" s="28"/>
      <c r="IM97" s="41"/>
      <c r="IN97" s="42"/>
    </row>
    <row r="98" spans="1:248" ht="26.25" thickBot="1">
      <c r="A98" s="295">
        <f>A95+1</f>
        <v>67</v>
      </c>
      <c r="B98" s="129"/>
      <c r="C98" s="130" t="s">
        <v>167</v>
      </c>
      <c r="D98" s="129" t="s">
        <v>187</v>
      </c>
      <c r="E98" s="129">
        <v>253</v>
      </c>
      <c r="F98" s="131"/>
      <c r="G98" s="197"/>
      <c r="H98" s="28"/>
      <c r="I98" s="28"/>
      <c r="J98" s="41"/>
      <c r="K98" s="42"/>
      <c r="L98" s="28"/>
      <c r="M98" s="41"/>
      <c r="N98" s="42"/>
      <c r="O98" s="28"/>
      <c r="P98" s="41"/>
      <c r="Q98" s="42"/>
      <c r="R98" s="28"/>
      <c r="S98" s="41"/>
      <c r="T98" s="42"/>
      <c r="U98" s="28"/>
      <c r="V98" s="41"/>
      <c r="W98" s="42"/>
      <c r="X98" s="28"/>
      <c r="Y98" s="41"/>
      <c r="Z98" s="42"/>
      <c r="AA98" s="28"/>
      <c r="AB98" s="41"/>
      <c r="AC98" s="42"/>
      <c r="AD98" s="28"/>
      <c r="AE98" s="41"/>
      <c r="AF98" s="42"/>
      <c r="AG98" s="28"/>
      <c r="AH98" s="41"/>
      <c r="AI98" s="42"/>
      <c r="AJ98" s="28"/>
      <c r="AK98" s="41"/>
      <c r="AL98" s="42"/>
      <c r="AM98" s="28"/>
      <c r="AN98" s="41"/>
      <c r="AO98" s="42"/>
      <c r="AP98" s="28"/>
      <c r="AQ98" s="41"/>
      <c r="AR98" s="42"/>
      <c r="AS98" s="28"/>
      <c r="AT98" s="41"/>
      <c r="AU98" s="42"/>
      <c r="AV98" s="28"/>
      <c r="AW98" s="41"/>
      <c r="AX98" s="42"/>
      <c r="AY98" s="28"/>
      <c r="AZ98" s="41"/>
      <c r="BA98" s="42"/>
      <c r="BB98" s="28"/>
      <c r="BC98" s="41"/>
      <c r="BD98" s="42"/>
      <c r="BE98" s="28"/>
      <c r="BF98" s="41"/>
      <c r="BG98" s="42"/>
      <c r="BH98" s="28"/>
      <c r="BI98" s="41"/>
      <c r="BJ98" s="42"/>
      <c r="BK98" s="28"/>
      <c r="BL98" s="41"/>
      <c r="BM98" s="42"/>
      <c r="BN98" s="28"/>
      <c r="BO98" s="41"/>
      <c r="BP98" s="42"/>
      <c r="BQ98" s="28"/>
      <c r="BR98" s="41"/>
      <c r="BS98" s="42"/>
      <c r="BT98" s="28"/>
      <c r="BU98" s="41"/>
      <c r="BV98" s="42"/>
      <c r="BW98" s="28"/>
      <c r="BX98" s="41"/>
      <c r="BY98" s="42"/>
      <c r="BZ98" s="28"/>
      <c r="CA98" s="41"/>
      <c r="CB98" s="42"/>
      <c r="CC98" s="28"/>
      <c r="CD98" s="41"/>
      <c r="CE98" s="42"/>
      <c r="CF98" s="28"/>
      <c r="CG98" s="41"/>
      <c r="CH98" s="42"/>
      <c r="CI98" s="28"/>
      <c r="CJ98" s="41"/>
      <c r="CK98" s="42"/>
      <c r="CL98" s="28"/>
      <c r="CM98" s="41"/>
      <c r="CN98" s="42"/>
      <c r="CO98" s="28"/>
      <c r="CP98" s="41"/>
      <c r="CQ98" s="42"/>
      <c r="CR98" s="28"/>
      <c r="CS98" s="41"/>
      <c r="CT98" s="42"/>
      <c r="CU98" s="28"/>
      <c r="CV98" s="41"/>
      <c r="CW98" s="42"/>
      <c r="CX98" s="28"/>
      <c r="CY98" s="41"/>
      <c r="CZ98" s="42"/>
      <c r="DA98" s="28"/>
      <c r="DB98" s="41"/>
      <c r="DC98" s="42"/>
      <c r="DD98" s="28"/>
      <c r="DE98" s="41"/>
      <c r="DF98" s="42"/>
      <c r="DG98" s="28"/>
      <c r="DH98" s="41"/>
      <c r="DI98" s="42"/>
      <c r="DJ98" s="28"/>
      <c r="DK98" s="41"/>
      <c r="DL98" s="42"/>
      <c r="DM98" s="28"/>
      <c r="DN98" s="41"/>
      <c r="DO98" s="42"/>
      <c r="DP98" s="28"/>
      <c r="DQ98" s="41"/>
      <c r="DR98" s="42"/>
      <c r="DS98" s="28"/>
      <c r="DT98" s="41"/>
      <c r="DU98" s="42"/>
      <c r="DV98" s="28"/>
      <c r="DW98" s="41"/>
      <c r="DX98" s="42"/>
      <c r="DY98" s="28"/>
      <c r="DZ98" s="41"/>
      <c r="EA98" s="42"/>
      <c r="EB98" s="28"/>
      <c r="EC98" s="41"/>
      <c r="ED98" s="42"/>
      <c r="EE98" s="28"/>
      <c r="EF98" s="41"/>
      <c r="EG98" s="42"/>
      <c r="EH98" s="28"/>
      <c r="EI98" s="41"/>
      <c r="EJ98" s="42"/>
      <c r="EK98" s="28"/>
      <c r="EL98" s="41"/>
      <c r="EM98" s="42"/>
      <c r="EN98" s="28"/>
      <c r="EO98" s="41"/>
      <c r="EP98" s="42"/>
      <c r="EQ98" s="28"/>
      <c r="ER98" s="41"/>
      <c r="ES98" s="42"/>
      <c r="ET98" s="28"/>
      <c r="EU98" s="41"/>
      <c r="EV98" s="42"/>
      <c r="EW98" s="28"/>
      <c r="EX98" s="41"/>
      <c r="EY98" s="42"/>
      <c r="EZ98" s="28"/>
      <c r="FA98" s="41"/>
      <c r="FB98" s="42"/>
      <c r="FC98" s="28"/>
      <c r="FD98" s="41"/>
      <c r="FE98" s="42"/>
      <c r="FF98" s="28"/>
      <c r="FG98" s="41"/>
      <c r="FH98" s="42"/>
      <c r="FI98" s="28"/>
      <c r="FJ98" s="41"/>
      <c r="FK98" s="42"/>
      <c r="FL98" s="28"/>
      <c r="FM98" s="41"/>
      <c r="FN98" s="42"/>
      <c r="FO98" s="28"/>
      <c r="FP98" s="41"/>
      <c r="FQ98" s="42"/>
      <c r="FR98" s="28"/>
      <c r="FS98" s="41"/>
      <c r="FT98" s="42"/>
      <c r="FU98" s="28"/>
      <c r="FV98" s="41"/>
      <c r="FW98" s="42"/>
      <c r="FX98" s="28"/>
      <c r="FY98" s="41"/>
      <c r="FZ98" s="42"/>
      <c r="GA98" s="28"/>
      <c r="GB98" s="41"/>
      <c r="GC98" s="42"/>
      <c r="GD98" s="28"/>
      <c r="GE98" s="41"/>
      <c r="GF98" s="42"/>
      <c r="GG98" s="28"/>
      <c r="GH98" s="41"/>
      <c r="GI98" s="42"/>
      <c r="GJ98" s="28"/>
      <c r="GK98" s="41"/>
      <c r="GL98" s="42"/>
      <c r="GM98" s="28"/>
      <c r="GN98" s="41"/>
      <c r="GO98" s="42"/>
      <c r="GP98" s="28"/>
      <c r="GQ98" s="41"/>
      <c r="GR98" s="42"/>
      <c r="GS98" s="28"/>
      <c r="GT98" s="41"/>
      <c r="GU98" s="42"/>
      <c r="GV98" s="28"/>
      <c r="GW98" s="41"/>
      <c r="GX98" s="42"/>
      <c r="GY98" s="28"/>
      <c r="GZ98" s="41"/>
      <c r="HA98" s="42"/>
      <c r="HB98" s="28"/>
      <c r="HC98" s="41"/>
      <c r="HD98" s="42"/>
      <c r="HE98" s="28"/>
      <c r="HF98" s="41"/>
      <c r="HG98" s="42"/>
      <c r="HH98" s="28"/>
      <c r="HI98" s="41"/>
      <c r="HJ98" s="42"/>
      <c r="HK98" s="28"/>
      <c r="HL98" s="41"/>
      <c r="HM98" s="42"/>
      <c r="HN98" s="28"/>
      <c r="HO98" s="41"/>
      <c r="HP98" s="42"/>
      <c r="HQ98" s="28"/>
      <c r="HR98" s="41"/>
      <c r="HS98" s="42"/>
      <c r="HT98" s="28"/>
      <c r="HU98" s="41"/>
      <c r="HV98" s="42"/>
      <c r="HW98" s="28"/>
      <c r="HX98" s="41"/>
      <c r="HY98" s="42"/>
      <c r="HZ98" s="28"/>
      <c r="IA98" s="41"/>
      <c r="IB98" s="42"/>
      <c r="IC98" s="28"/>
      <c r="ID98" s="41"/>
      <c r="IE98" s="42"/>
      <c r="IF98" s="28"/>
      <c r="IG98" s="41"/>
      <c r="IH98" s="42"/>
      <c r="II98" s="28"/>
      <c r="IJ98" s="41"/>
      <c r="IK98" s="42"/>
      <c r="IL98" s="28"/>
      <c r="IM98" s="41"/>
      <c r="IN98" s="42"/>
    </row>
    <row r="99" spans="1:248" ht="13.5" thickBot="1">
      <c r="A99" s="109" t="s">
        <v>11</v>
      </c>
      <c r="B99" s="110" t="s">
        <v>173</v>
      </c>
      <c r="C99" s="111" t="s">
        <v>174</v>
      </c>
      <c r="D99" s="128" t="s">
        <v>11</v>
      </c>
      <c r="E99" s="113" t="s">
        <v>11</v>
      </c>
      <c r="F99" s="114" t="s">
        <v>11</v>
      </c>
      <c r="G99" s="115" t="s">
        <v>11</v>
      </c>
      <c r="H99" s="28"/>
      <c r="I99" s="28"/>
      <c r="J99" s="41"/>
      <c r="K99" s="42"/>
      <c r="L99" s="28"/>
      <c r="M99" s="41"/>
      <c r="N99" s="42"/>
      <c r="O99" s="28"/>
      <c r="P99" s="41"/>
      <c r="Q99" s="42"/>
      <c r="R99" s="28"/>
      <c r="S99" s="41"/>
      <c r="T99" s="42"/>
      <c r="U99" s="28"/>
      <c r="V99" s="41"/>
      <c r="W99" s="42"/>
      <c r="X99" s="28"/>
      <c r="Y99" s="41"/>
      <c r="Z99" s="42"/>
      <c r="AA99" s="28"/>
      <c r="AB99" s="41"/>
      <c r="AC99" s="42"/>
      <c r="AD99" s="28"/>
      <c r="AE99" s="41"/>
      <c r="AF99" s="42"/>
      <c r="AG99" s="28"/>
      <c r="AH99" s="41"/>
      <c r="AI99" s="42"/>
      <c r="AJ99" s="28"/>
      <c r="AK99" s="41"/>
      <c r="AL99" s="42"/>
      <c r="AM99" s="28"/>
      <c r="AN99" s="41"/>
      <c r="AO99" s="42"/>
      <c r="AP99" s="28"/>
      <c r="AQ99" s="41"/>
      <c r="AR99" s="42"/>
      <c r="AS99" s="28"/>
      <c r="AT99" s="41"/>
      <c r="AU99" s="42"/>
      <c r="AV99" s="28"/>
      <c r="AW99" s="41"/>
      <c r="AX99" s="42"/>
      <c r="AY99" s="28"/>
      <c r="AZ99" s="41"/>
      <c r="BA99" s="42"/>
      <c r="BB99" s="28"/>
      <c r="BC99" s="41"/>
      <c r="BD99" s="42"/>
      <c r="BE99" s="28"/>
      <c r="BF99" s="41"/>
      <c r="BG99" s="42"/>
      <c r="BH99" s="28"/>
      <c r="BI99" s="41"/>
      <c r="BJ99" s="42"/>
      <c r="BK99" s="28"/>
      <c r="BL99" s="41"/>
      <c r="BM99" s="42"/>
      <c r="BN99" s="28"/>
      <c r="BO99" s="41"/>
      <c r="BP99" s="42"/>
      <c r="BQ99" s="28"/>
      <c r="BR99" s="41"/>
      <c r="BS99" s="42"/>
      <c r="BT99" s="28"/>
      <c r="BU99" s="41"/>
      <c r="BV99" s="42"/>
      <c r="BW99" s="28"/>
      <c r="BX99" s="41"/>
      <c r="BY99" s="42"/>
      <c r="BZ99" s="28"/>
      <c r="CA99" s="41"/>
      <c r="CB99" s="42"/>
      <c r="CC99" s="28"/>
      <c r="CD99" s="41"/>
      <c r="CE99" s="42"/>
      <c r="CF99" s="28"/>
      <c r="CG99" s="41"/>
      <c r="CH99" s="42"/>
      <c r="CI99" s="28"/>
      <c r="CJ99" s="41"/>
      <c r="CK99" s="42"/>
      <c r="CL99" s="28"/>
      <c r="CM99" s="41"/>
      <c r="CN99" s="42"/>
      <c r="CO99" s="28"/>
      <c r="CP99" s="41"/>
      <c r="CQ99" s="42"/>
      <c r="CR99" s="28"/>
      <c r="CS99" s="41"/>
      <c r="CT99" s="42"/>
      <c r="CU99" s="28"/>
      <c r="CV99" s="41"/>
      <c r="CW99" s="42"/>
      <c r="CX99" s="28"/>
      <c r="CY99" s="41"/>
      <c r="CZ99" s="42"/>
      <c r="DA99" s="28"/>
      <c r="DB99" s="41"/>
      <c r="DC99" s="42"/>
      <c r="DD99" s="28"/>
      <c r="DE99" s="41"/>
      <c r="DF99" s="42"/>
      <c r="DG99" s="28"/>
      <c r="DH99" s="41"/>
      <c r="DI99" s="42"/>
      <c r="DJ99" s="28"/>
      <c r="DK99" s="41"/>
      <c r="DL99" s="42"/>
      <c r="DM99" s="28"/>
      <c r="DN99" s="41"/>
      <c r="DO99" s="42"/>
      <c r="DP99" s="28"/>
      <c r="DQ99" s="41"/>
      <c r="DR99" s="42"/>
      <c r="DS99" s="28"/>
      <c r="DT99" s="41"/>
      <c r="DU99" s="42"/>
      <c r="DV99" s="28"/>
      <c r="DW99" s="41"/>
      <c r="DX99" s="42"/>
      <c r="DY99" s="28"/>
      <c r="DZ99" s="41"/>
      <c r="EA99" s="42"/>
      <c r="EB99" s="28"/>
      <c r="EC99" s="41"/>
      <c r="ED99" s="42"/>
      <c r="EE99" s="28"/>
      <c r="EF99" s="41"/>
      <c r="EG99" s="42"/>
      <c r="EH99" s="28"/>
      <c r="EI99" s="41"/>
      <c r="EJ99" s="42"/>
      <c r="EK99" s="28"/>
      <c r="EL99" s="41"/>
      <c r="EM99" s="42"/>
      <c r="EN99" s="28"/>
      <c r="EO99" s="41"/>
      <c r="EP99" s="42"/>
      <c r="EQ99" s="28"/>
      <c r="ER99" s="41"/>
      <c r="ES99" s="42"/>
      <c r="ET99" s="28"/>
      <c r="EU99" s="41"/>
      <c r="EV99" s="42"/>
      <c r="EW99" s="28"/>
      <c r="EX99" s="41"/>
      <c r="EY99" s="42"/>
      <c r="EZ99" s="28"/>
      <c r="FA99" s="41"/>
      <c r="FB99" s="42"/>
      <c r="FC99" s="28"/>
      <c r="FD99" s="41"/>
      <c r="FE99" s="42"/>
      <c r="FF99" s="28"/>
      <c r="FG99" s="41"/>
      <c r="FH99" s="42"/>
      <c r="FI99" s="28"/>
      <c r="FJ99" s="41"/>
      <c r="FK99" s="42"/>
      <c r="FL99" s="28"/>
      <c r="FM99" s="41"/>
      <c r="FN99" s="42"/>
      <c r="FO99" s="28"/>
      <c r="FP99" s="41"/>
      <c r="FQ99" s="42"/>
      <c r="FR99" s="28"/>
      <c r="FS99" s="41"/>
      <c r="FT99" s="42"/>
      <c r="FU99" s="28"/>
      <c r="FV99" s="41"/>
      <c r="FW99" s="42"/>
      <c r="FX99" s="28"/>
      <c r="FY99" s="41"/>
      <c r="FZ99" s="42"/>
      <c r="GA99" s="28"/>
      <c r="GB99" s="41"/>
      <c r="GC99" s="42"/>
      <c r="GD99" s="28"/>
      <c r="GE99" s="41"/>
      <c r="GF99" s="42"/>
      <c r="GG99" s="28"/>
      <c r="GH99" s="41"/>
      <c r="GI99" s="42"/>
      <c r="GJ99" s="28"/>
      <c r="GK99" s="41"/>
      <c r="GL99" s="42"/>
      <c r="GM99" s="28"/>
      <c r="GN99" s="41"/>
      <c r="GO99" s="42"/>
      <c r="GP99" s="28"/>
      <c r="GQ99" s="41"/>
      <c r="GR99" s="42"/>
      <c r="GS99" s="28"/>
      <c r="GT99" s="41"/>
      <c r="GU99" s="42"/>
      <c r="GV99" s="28"/>
      <c r="GW99" s="41"/>
      <c r="GX99" s="42"/>
      <c r="GY99" s="28"/>
      <c r="GZ99" s="41"/>
      <c r="HA99" s="42"/>
      <c r="HB99" s="28"/>
      <c r="HC99" s="41"/>
      <c r="HD99" s="42"/>
      <c r="HE99" s="28"/>
      <c r="HF99" s="41"/>
      <c r="HG99" s="42"/>
      <c r="HH99" s="28"/>
      <c r="HI99" s="41"/>
      <c r="HJ99" s="42"/>
      <c r="HK99" s="28"/>
      <c r="HL99" s="41"/>
      <c r="HM99" s="42"/>
      <c r="HN99" s="28"/>
      <c r="HO99" s="41"/>
      <c r="HP99" s="42"/>
      <c r="HQ99" s="28"/>
      <c r="HR99" s="41"/>
      <c r="HS99" s="42"/>
      <c r="HT99" s="28"/>
      <c r="HU99" s="41"/>
      <c r="HV99" s="42"/>
      <c r="HW99" s="28"/>
      <c r="HX99" s="41"/>
      <c r="HY99" s="42"/>
      <c r="HZ99" s="28"/>
      <c r="IA99" s="41"/>
      <c r="IB99" s="42"/>
      <c r="IC99" s="28"/>
      <c r="ID99" s="41"/>
      <c r="IE99" s="42"/>
      <c r="IF99" s="28"/>
      <c r="IG99" s="41"/>
      <c r="IH99" s="42"/>
      <c r="II99" s="28"/>
      <c r="IJ99" s="41"/>
      <c r="IK99" s="42"/>
      <c r="IL99" s="28"/>
      <c r="IM99" s="41"/>
      <c r="IN99" s="42"/>
    </row>
    <row r="100" spans="1:248" ht="39" thickBot="1">
      <c r="A100" s="296">
        <f>A98+1</f>
        <v>68</v>
      </c>
      <c r="B100" s="132"/>
      <c r="C100" s="133" t="s">
        <v>185</v>
      </c>
      <c r="D100" s="92" t="s">
        <v>144</v>
      </c>
      <c r="E100" s="92">
        <v>489</v>
      </c>
      <c r="F100" s="117"/>
      <c r="G100" s="138"/>
      <c r="H100" s="28"/>
      <c r="I100" s="28"/>
      <c r="J100" s="41"/>
      <c r="K100" s="42"/>
      <c r="L100" s="28"/>
      <c r="M100" s="41"/>
      <c r="N100" s="42"/>
      <c r="O100" s="28"/>
      <c r="P100" s="41"/>
      <c r="Q100" s="42"/>
      <c r="R100" s="28"/>
      <c r="S100" s="41"/>
      <c r="T100" s="42"/>
      <c r="U100" s="28"/>
      <c r="V100" s="41"/>
      <c r="W100" s="42"/>
      <c r="X100" s="28"/>
      <c r="Y100" s="41"/>
      <c r="Z100" s="42"/>
      <c r="AA100" s="28"/>
      <c r="AB100" s="41"/>
      <c r="AC100" s="42"/>
      <c r="AD100" s="28"/>
      <c r="AE100" s="41"/>
      <c r="AF100" s="42"/>
      <c r="AG100" s="28"/>
      <c r="AH100" s="41"/>
      <c r="AI100" s="42"/>
      <c r="AJ100" s="28"/>
      <c r="AK100" s="41"/>
      <c r="AL100" s="42"/>
      <c r="AM100" s="28"/>
      <c r="AN100" s="41"/>
      <c r="AO100" s="42"/>
      <c r="AP100" s="28"/>
      <c r="AQ100" s="41"/>
      <c r="AR100" s="42"/>
      <c r="AS100" s="28"/>
      <c r="AT100" s="41"/>
      <c r="AU100" s="42"/>
      <c r="AV100" s="28"/>
      <c r="AW100" s="41"/>
      <c r="AX100" s="42"/>
      <c r="AY100" s="28"/>
      <c r="AZ100" s="41"/>
      <c r="BA100" s="42"/>
      <c r="BB100" s="28"/>
      <c r="BC100" s="41"/>
      <c r="BD100" s="42"/>
      <c r="BE100" s="28"/>
      <c r="BF100" s="41"/>
      <c r="BG100" s="42"/>
      <c r="BH100" s="28"/>
      <c r="BI100" s="41"/>
      <c r="BJ100" s="42"/>
      <c r="BK100" s="28"/>
      <c r="BL100" s="41"/>
      <c r="BM100" s="42"/>
      <c r="BN100" s="28"/>
      <c r="BO100" s="41"/>
      <c r="BP100" s="42"/>
      <c r="BQ100" s="28"/>
      <c r="BR100" s="41"/>
      <c r="BS100" s="42"/>
      <c r="BT100" s="28"/>
      <c r="BU100" s="41"/>
      <c r="BV100" s="42"/>
      <c r="BW100" s="28"/>
      <c r="BX100" s="41"/>
      <c r="BY100" s="42"/>
      <c r="BZ100" s="28"/>
      <c r="CA100" s="41"/>
      <c r="CB100" s="42"/>
      <c r="CC100" s="28"/>
      <c r="CD100" s="41"/>
      <c r="CE100" s="42"/>
      <c r="CF100" s="28"/>
      <c r="CG100" s="41"/>
      <c r="CH100" s="42"/>
      <c r="CI100" s="28"/>
      <c r="CJ100" s="41"/>
      <c r="CK100" s="42"/>
      <c r="CL100" s="28"/>
      <c r="CM100" s="41"/>
      <c r="CN100" s="42"/>
      <c r="CO100" s="28"/>
      <c r="CP100" s="41"/>
      <c r="CQ100" s="42"/>
      <c r="CR100" s="28"/>
      <c r="CS100" s="41"/>
      <c r="CT100" s="42"/>
      <c r="CU100" s="28"/>
      <c r="CV100" s="41"/>
      <c r="CW100" s="42"/>
      <c r="CX100" s="28"/>
      <c r="CY100" s="41"/>
      <c r="CZ100" s="42"/>
      <c r="DA100" s="28"/>
      <c r="DB100" s="41"/>
      <c r="DC100" s="42"/>
      <c r="DD100" s="28"/>
      <c r="DE100" s="41"/>
      <c r="DF100" s="42"/>
      <c r="DG100" s="28"/>
      <c r="DH100" s="41"/>
      <c r="DI100" s="42"/>
      <c r="DJ100" s="28"/>
      <c r="DK100" s="41"/>
      <c r="DL100" s="42"/>
      <c r="DM100" s="28"/>
      <c r="DN100" s="41"/>
      <c r="DO100" s="42"/>
      <c r="DP100" s="28"/>
      <c r="DQ100" s="41"/>
      <c r="DR100" s="42"/>
      <c r="DS100" s="28"/>
      <c r="DT100" s="41"/>
      <c r="DU100" s="42"/>
      <c r="DV100" s="28"/>
      <c r="DW100" s="41"/>
      <c r="DX100" s="42"/>
      <c r="DY100" s="28"/>
      <c r="DZ100" s="41"/>
      <c r="EA100" s="42"/>
      <c r="EB100" s="28"/>
      <c r="EC100" s="41"/>
      <c r="ED100" s="42"/>
      <c r="EE100" s="28"/>
      <c r="EF100" s="41"/>
      <c r="EG100" s="42"/>
      <c r="EH100" s="28"/>
      <c r="EI100" s="41"/>
      <c r="EJ100" s="42"/>
      <c r="EK100" s="28"/>
      <c r="EL100" s="41"/>
      <c r="EM100" s="42"/>
      <c r="EN100" s="28"/>
      <c r="EO100" s="41"/>
      <c r="EP100" s="42"/>
      <c r="EQ100" s="28"/>
      <c r="ER100" s="41"/>
      <c r="ES100" s="42"/>
      <c r="ET100" s="28"/>
      <c r="EU100" s="41"/>
      <c r="EV100" s="42"/>
      <c r="EW100" s="28"/>
      <c r="EX100" s="41"/>
      <c r="EY100" s="42"/>
      <c r="EZ100" s="28"/>
      <c r="FA100" s="41"/>
      <c r="FB100" s="42"/>
      <c r="FC100" s="28"/>
      <c r="FD100" s="41"/>
      <c r="FE100" s="42"/>
      <c r="FF100" s="28"/>
      <c r="FG100" s="41"/>
      <c r="FH100" s="42"/>
      <c r="FI100" s="28"/>
      <c r="FJ100" s="41"/>
      <c r="FK100" s="42"/>
      <c r="FL100" s="28"/>
      <c r="FM100" s="41"/>
      <c r="FN100" s="42"/>
      <c r="FO100" s="28"/>
      <c r="FP100" s="41"/>
      <c r="FQ100" s="42"/>
      <c r="FR100" s="28"/>
      <c r="FS100" s="41"/>
      <c r="FT100" s="42"/>
      <c r="FU100" s="28"/>
      <c r="FV100" s="41"/>
      <c r="FW100" s="42"/>
      <c r="FX100" s="28"/>
      <c r="FY100" s="41"/>
      <c r="FZ100" s="42"/>
      <c r="GA100" s="28"/>
      <c r="GB100" s="41"/>
      <c r="GC100" s="42"/>
      <c r="GD100" s="28"/>
      <c r="GE100" s="41"/>
      <c r="GF100" s="42"/>
      <c r="GG100" s="28"/>
      <c r="GH100" s="41"/>
      <c r="GI100" s="42"/>
      <c r="GJ100" s="28"/>
      <c r="GK100" s="41"/>
      <c r="GL100" s="42"/>
      <c r="GM100" s="28"/>
      <c r="GN100" s="41"/>
      <c r="GO100" s="42"/>
      <c r="GP100" s="28"/>
      <c r="GQ100" s="41"/>
      <c r="GR100" s="42"/>
      <c r="GS100" s="28"/>
      <c r="GT100" s="41"/>
      <c r="GU100" s="42"/>
      <c r="GV100" s="28"/>
      <c r="GW100" s="41"/>
      <c r="GX100" s="42"/>
      <c r="GY100" s="28"/>
      <c r="GZ100" s="41"/>
      <c r="HA100" s="42"/>
      <c r="HB100" s="28"/>
      <c r="HC100" s="41"/>
      <c r="HD100" s="42"/>
      <c r="HE100" s="28"/>
      <c r="HF100" s="41"/>
      <c r="HG100" s="42"/>
      <c r="HH100" s="28"/>
      <c r="HI100" s="41"/>
      <c r="HJ100" s="42"/>
      <c r="HK100" s="28"/>
      <c r="HL100" s="41"/>
      <c r="HM100" s="42"/>
      <c r="HN100" s="28"/>
      <c r="HO100" s="41"/>
      <c r="HP100" s="42"/>
      <c r="HQ100" s="28"/>
      <c r="HR100" s="41"/>
      <c r="HS100" s="42"/>
      <c r="HT100" s="28"/>
      <c r="HU100" s="41"/>
      <c r="HV100" s="42"/>
      <c r="HW100" s="28"/>
      <c r="HX100" s="41"/>
      <c r="HY100" s="42"/>
      <c r="HZ100" s="28"/>
      <c r="IA100" s="41"/>
      <c r="IB100" s="42"/>
      <c r="IC100" s="28"/>
      <c r="ID100" s="41"/>
      <c r="IE100" s="42"/>
      <c r="IF100" s="28"/>
      <c r="IG100" s="41"/>
      <c r="IH100" s="42"/>
      <c r="II100" s="28"/>
      <c r="IJ100" s="41"/>
      <c r="IK100" s="42"/>
      <c r="IL100" s="28"/>
      <c r="IM100" s="41"/>
      <c r="IN100" s="42"/>
    </row>
    <row r="101" spans="1:248" ht="13.5" thickBot="1">
      <c r="A101" s="109" t="s">
        <v>11</v>
      </c>
      <c r="B101" s="110" t="s">
        <v>102</v>
      </c>
      <c r="C101" s="111" t="s">
        <v>59</v>
      </c>
      <c r="D101" s="128" t="s">
        <v>11</v>
      </c>
      <c r="E101" s="113" t="s">
        <v>11</v>
      </c>
      <c r="F101" s="114" t="s">
        <v>11</v>
      </c>
      <c r="G101" s="115" t="s">
        <v>11</v>
      </c>
      <c r="H101" s="28"/>
      <c r="I101" s="28"/>
      <c r="J101" s="41"/>
      <c r="K101" s="42"/>
      <c r="L101" s="28"/>
      <c r="M101" s="41"/>
      <c r="N101" s="42"/>
      <c r="O101" s="28"/>
      <c r="P101" s="41"/>
      <c r="Q101" s="42"/>
      <c r="R101" s="28"/>
      <c r="S101" s="41"/>
      <c r="T101" s="42"/>
      <c r="U101" s="28"/>
      <c r="V101" s="41"/>
      <c r="W101" s="42"/>
      <c r="X101" s="28"/>
      <c r="Y101" s="41"/>
      <c r="Z101" s="42"/>
      <c r="AA101" s="28"/>
      <c r="AB101" s="41"/>
      <c r="AC101" s="42"/>
      <c r="AD101" s="28"/>
      <c r="AE101" s="41"/>
      <c r="AF101" s="42"/>
      <c r="AG101" s="28"/>
      <c r="AH101" s="41"/>
      <c r="AI101" s="42"/>
      <c r="AJ101" s="28"/>
      <c r="AK101" s="41"/>
      <c r="AL101" s="42"/>
      <c r="AM101" s="28"/>
      <c r="AN101" s="41"/>
      <c r="AO101" s="42"/>
      <c r="AP101" s="28"/>
      <c r="AQ101" s="41"/>
      <c r="AR101" s="42"/>
      <c r="AS101" s="28"/>
      <c r="AT101" s="41"/>
      <c r="AU101" s="42"/>
      <c r="AV101" s="28"/>
      <c r="AW101" s="41"/>
      <c r="AX101" s="42"/>
      <c r="AY101" s="28"/>
      <c r="AZ101" s="41"/>
      <c r="BA101" s="42"/>
      <c r="BB101" s="28"/>
      <c r="BC101" s="41"/>
      <c r="BD101" s="42"/>
      <c r="BE101" s="28"/>
      <c r="BF101" s="41"/>
      <c r="BG101" s="42"/>
      <c r="BH101" s="28"/>
      <c r="BI101" s="41"/>
      <c r="BJ101" s="42"/>
      <c r="BK101" s="28"/>
      <c r="BL101" s="41"/>
      <c r="BM101" s="42"/>
      <c r="BN101" s="28"/>
      <c r="BO101" s="41"/>
      <c r="BP101" s="42"/>
      <c r="BQ101" s="28"/>
      <c r="BR101" s="41"/>
      <c r="BS101" s="42"/>
      <c r="BT101" s="28"/>
      <c r="BU101" s="41"/>
      <c r="BV101" s="42"/>
      <c r="BW101" s="28"/>
      <c r="BX101" s="41"/>
      <c r="BY101" s="42"/>
      <c r="BZ101" s="28"/>
      <c r="CA101" s="41"/>
      <c r="CB101" s="42"/>
      <c r="CC101" s="28"/>
      <c r="CD101" s="41"/>
      <c r="CE101" s="42"/>
      <c r="CF101" s="28"/>
      <c r="CG101" s="41"/>
      <c r="CH101" s="42"/>
      <c r="CI101" s="28"/>
      <c r="CJ101" s="41"/>
      <c r="CK101" s="42"/>
      <c r="CL101" s="28"/>
      <c r="CM101" s="41"/>
      <c r="CN101" s="42"/>
      <c r="CO101" s="28"/>
      <c r="CP101" s="41"/>
      <c r="CQ101" s="42"/>
      <c r="CR101" s="28"/>
      <c r="CS101" s="41"/>
      <c r="CT101" s="42"/>
      <c r="CU101" s="28"/>
      <c r="CV101" s="41"/>
      <c r="CW101" s="42"/>
      <c r="CX101" s="28"/>
      <c r="CY101" s="41"/>
      <c r="CZ101" s="42"/>
      <c r="DA101" s="28"/>
      <c r="DB101" s="41"/>
      <c r="DC101" s="42"/>
      <c r="DD101" s="28"/>
      <c r="DE101" s="41"/>
      <c r="DF101" s="42"/>
      <c r="DG101" s="28"/>
      <c r="DH101" s="41"/>
      <c r="DI101" s="42"/>
      <c r="DJ101" s="28"/>
      <c r="DK101" s="41"/>
      <c r="DL101" s="42"/>
      <c r="DM101" s="28"/>
      <c r="DN101" s="41"/>
      <c r="DO101" s="42"/>
      <c r="DP101" s="28"/>
      <c r="DQ101" s="41"/>
      <c r="DR101" s="42"/>
      <c r="DS101" s="28"/>
      <c r="DT101" s="41"/>
      <c r="DU101" s="42"/>
      <c r="DV101" s="28"/>
      <c r="DW101" s="41"/>
      <c r="DX101" s="42"/>
      <c r="DY101" s="28"/>
      <c r="DZ101" s="41"/>
      <c r="EA101" s="42"/>
      <c r="EB101" s="28"/>
      <c r="EC101" s="41"/>
      <c r="ED101" s="42"/>
      <c r="EE101" s="28"/>
      <c r="EF101" s="41"/>
      <c r="EG101" s="42"/>
      <c r="EH101" s="28"/>
      <c r="EI101" s="41"/>
      <c r="EJ101" s="42"/>
      <c r="EK101" s="28"/>
      <c r="EL101" s="41"/>
      <c r="EM101" s="42"/>
      <c r="EN101" s="28"/>
      <c r="EO101" s="41"/>
      <c r="EP101" s="42"/>
      <c r="EQ101" s="28"/>
      <c r="ER101" s="41"/>
      <c r="ES101" s="42"/>
      <c r="ET101" s="28"/>
      <c r="EU101" s="41"/>
      <c r="EV101" s="42"/>
      <c r="EW101" s="28"/>
      <c r="EX101" s="41"/>
      <c r="EY101" s="42"/>
      <c r="EZ101" s="28"/>
      <c r="FA101" s="41"/>
      <c r="FB101" s="42"/>
      <c r="FC101" s="28"/>
      <c r="FD101" s="41"/>
      <c r="FE101" s="42"/>
      <c r="FF101" s="28"/>
      <c r="FG101" s="41"/>
      <c r="FH101" s="42"/>
      <c r="FI101" s="28"/>
      <c r="FJ101" s="41"/>
      <c r="FK101" s="42"/>
      <c r="FL101" s="28"/>
      <c r="FM101" s="41"/>
      <c r="FN101" s="42"/>
      <c r="FO101" s="28"/>
      <c r="FP101" s="41"/>
      <c r="FQ101" s="42"/>
      <c r="FR101" s="28"/>
      <c r="FS101" s="41"/>
      <c r="FT101" s="42"/>
      <c r="FU101" s="28"/>
      <c r="FV101" s="41"/>
      <c r="FW101" s="42"/>
      <c r="FX101" s="28"/>
      <c r="FY101" s="41"/>
      <c r="FZ101" s="42"/>
      <c r="GA101" s="28"/>
      <c r="GB101" s="41"/>
      <c r="GC101" s="42"/>
      <c r="GD101" s="28"/>
      <c r="GE101" s="41"/>
      <c r="GF101" s="42"/>
      <c r="GG101" s="28"/>
      <c r="GH101" s="41"/>
      <c r="GI101" s="42"/>
      <c r="GJ101" s="28"/>
      <c r="GK101" s="41"/>
      <c r="GL101" s="42"/>
      <c r="GM101" s="28"/>
      <c r="GN101" s="41"/>
      <c r="GO101" s="42"/>
      <c r="GP101" s="28"/>
      <c r="GQ101" s="41"/>
      <c r="GR101" s="42"/>
      <c r="GS101" s="28"/>
      <c r="GT101" s="41"/>
      <c r="GU101" s="42"/>
      <c r="GV101" s="28"/>
      <c r="GW101" s="41"/>
      <c r="GX101" s="42"/>
      <c r="GY101" s="28"/>
      <c r="GZ101" s="41"/>
      <c r="HA101" s="42"/>
      <c r="HB101" s="28"/>
      <c r="HC101" s="41"/>
      <c r="HD101" s="42"/>
      <c r="HE101" s="28"/>
      <c r="HF101" s="41"/>
      <c r="HG101" s="42"/>
      <c r="HH101" s="28"/>
      <c r="HI101" s="41"/>
      <c r="HJ101" s="42"/>
      <c r="HK101" s="28"/>
      <c r="HL101" s="41"/>
      <c r="HM101" s="42"/>
      <c r="HN101" s="28"/>
      <c r="HO101" s="41"/>
      <c r="HP101" s="42"/>
      <c r="HQ101" s="28"/>
      <c r="HR101" s="41"/>
      <c r="HS101" s="42"/>
      <c r="HT101" s="28"/>
      <c r="HU101" s="41"/>
      <c r="HV101" s="42"/>
      <c r="HW101" s="28"/>
      <c r="HX101" s="41"/>
      <c r="HY101" s="42"/>
      <c r="HZ101" s="28"/>
      <c r="IA101" s="41"/>
      <c r="IB101" s="42"/>
      <c r="IC101" s="28"/>
      <c r="ID101" s="41"/>
      <c r="IE101" s="42"/>
      <c r="IF101" s="28"/>
      <c r="IG101" s="41"/>
      <c r="IH101" s="42"/>
      <c r="II101" s="28"/>
      <c r="IJ101" s="41"/>
      <c r="IK101" s="42"/>
      <c r="IL101" s="28"/>
      <c r="IM101" s="41"/>
      <c r="IN101" s="42"/>
    </row>
    <row r="102" spans="1:248" ht="26.25" thickBot="1">
      <c r="A102" s="196">
        <f>A100+1</f>
        <v>69</v>
      </c>
      <c r="B102" s="134"/>
      <c r="C102" s="118" t="s">
        <v>148</v>
      </c>
      <c r="D102" s="70" t="s">
        <v>187</v>
      </c>
      <c r="E102" s="72">
        <v>32897</v>
      </c>
      <c r="F102" s="120"/>
      <c r="G102" s="197"/>
      <c r="H102" s="808"/>
    </row>
    <row r="103" spans="1:248" ht="13.5" thickBot="1">
      <c r="A103" s="109" t="s">
        <v>11</v>
      </c>
      <c r="B103" s="110" t="s">
        <v>103</v>
      </c>
      <c r="C103" s="111" t="s">
        <v>64</v>
      </c>
      <c r="D103" s="128" t="s">
        <v>11</v>
      </c>
      <c r="E103" s="113" t="s">
        <v>11</v>
      </c>
      <c r="F103" s="114" t="s">
        <v>11</v>
      </c>
      <c r="G103" s="115" t="s">
        <v>11</v>
      </c>
      <c r="H103" s="808"/>
    </row>
    <row r="104" spans="1:248" ht="26.25" thickBot="1">
      <c r="A104" s="198">
        <f>A102+1</f>
        <v>70</v>
      </c>
      <c r="B104" s="28"/>
      <c r="C104" s="135" t="s">
        <v>149</v>
      </c>
      <c r="D104" s="92" t="s">
        <v>187</v>
      </c>
      <c r="E104" s="136">
        <v>27647</v>
      </c>
      <c r="F104" s="122"/>
      <c r="G104" s="138"/>
      <c r="H104" s="808"/>
    </row>
    <row r="105" spans="1:248" ht="13.5" thickBot="1">
      <c r="A105" s="109"/>
      <c r="B105" s="110" t="s">
        <v>215</v>
      </c>
      <c r="C105" s="111" t="s">
        <v>216</v>
      </c>
      <c r="D105" s="128" t="s">
        <v>11</v>
      </c>
      <c r="E105" s="113" t="s">
        <v>11</v>
      </c>
      <c r="F105" s="114" t="s">
        <v>11</v>
      </c>
      <c r="G105" s="266" t="s">
        <v>11</v>
      </c>
      <c r="H105" s="808"/>
    </row>
    <row r="106" spans="1:248" ht="26.25" thickBot="1">
      <c r="A106" s="137">
        <f>A104+1</f>
        <v>71</v>
      </c>
      <c r="B106" s="211"/>
      <c r="C106" s="118" t="s">
        <v>217</v>
      </c>
      <c r="D106" s="26" t="s">
        <v>187</v>
      </c>
      <c r="E106" s="72">
        <v>3510</v>
      </c>
      <c r="F106" s="120"/>
      <c r="G106" s="138"/>
      <c r="H106" s="808"/>
    </row>
    <row r="107" spans="1:248" ht="13.5" thickBot="1">
      <c r="A107" s="109"/>
      <c r="B107" s="110" t="s">
        <v>67</v>
      </c>
      <c r="C107" s="111" t="s">
        <v>68</v>
      </c>
      <c r="D107" s="128" t="s">
        <v>11</v>
      </c>
      <c r="E107" s="113" t="s">
        <v>11</v>
      </c>
      <c r="F107" s="114" t="s">
        <v>11</v>
      </c>
      <c r="G107" s="115" t="s">
        <v>11</v>
      </c>
      <c r="H107" s="808"/>
    </row>
    <row r="108" spans="1:248" ht="25.5">
      <c r="A108" s="137">
        <f>A106+1</f>
        <v>72</v>
      </c>
      <c r="B108" s="83"/>
      <c r="C108" s="116" t="s">
        <v>218</v>
      </c>
      <c r="D108" s="267" t="s">
        <v>187</v>
      </c>
      <c r="E108" s="268">
        <v>2497</v>
      </c>
      <c r="F108" s="190"/>
      <c r="G108" s="138"/>
      <c r="H108" s="813"/>
    </row>
    <row r="109" spans="1:248" ht="26.25" thickBot="1">
      <c r="A109" s="137">
        <f>A108+1</f>
        <v>73</v>
      </c>
      <c r="B109" s="83"/>
      <c r="C109" s="58" t="s">
        <v>166</v>
      </c>
      <c r="D109" s="85" t="s">
        <v>187</v>
      </c>
      <c r="E109" s="80">
        <v>5961</v>
      </c>
      <c r="F109" s="81"/>
      <c r="G109" s="138"/>
      <c r="H109" s="813"/>
    </row>
    <row r="110" spans="1:248" ht="13.5" thickBot="1">
      <c r="A110" s="109"/>
      <c r="B110" s="110" t="s">
        <v>219</v>
      </c>
      <c r="C110" s="269" t="s">
        <v>220</v>
      </c>
      <c r="D110" s="128" t="s">
        <v>11</v>
      </c>
      <c r="E110" s="113" t="s">
        <v>11</v>
      </c>
      <c r="F110" s="114" t="s">
        <v>11</v>
      </c>
      <c r="G110" s="115" t="s">
        <v>11</v>
      </c>
      <c r="H110" s="813"/>
    </row>
    <row r="111" spans="1:248" ht="26.25" thickBot="1">
      <c r="A111" s="137">
        <f>A109+1</f>
        <v>74</v>
      </c>
      <c r="B111" s="139"/>
      <c r="C111" s="78" t="s">
        <v>221</v>
      </c>
      <c r="D111" s="140" t="s">
        <v>187</v>
      </c>
      <c r="E111" s="80">
        <v>1800</v>
      </c>
      <c r="F111" s="81"/>
      <c r="G111" s="173"/>
      <c r="H111" s="813"/>
    </row>
    <row r="112" spans="1:248" ht="13.5" thickBot="1">
      <c r="A112" s="109"/>
      <c r="B112" s="110" t="s">
        <v>83</v>
      </c>
      <c r="C112" s="111" t="s">
        <v>85</v>
      </c>
      <c r="D112" s="128" t="s">
        <v>11</v>
      </c>
      <c r="E112" s="113" t="s">
        <v>11</v>
      </c>
      <c r="F112" s="114" t="s">
        <v>11</v>
      </c>
      <c r="G112" s="115" t="s">
        <v>11</v>
      </c>
      <c r="H112" s="813"/>
    </row>
    <row r="113" spans="1:8" ht="26.25" thickBot="1">
      <c r="A113" s="137">
        <f>A111+1</f>
        <v>75</v>
      </c>
      <c r="B113" s="554"/>
      <c r="C113" s="78" t="s">
        <v>84</v>
      </c>
      <c r="D113" s="79" t="s">
        <v>9</v>
      </c>
      <c r="E113" s="80">
        <v>18</v>
      </c>
      <c r="F113" s="81"/>
      <c r="G113" s="173"/>
      <c r="H113" s="813"/>
    </row>
    <row r="114" spans="1:8" ht="14.25" thickTop="1" thickBot="1">
      <c r="A114" s="297" t="s">
        <v>11</v>
      </c>
      <c r="B114" s="270" t="s">
        <v>25</v>
      </c>
      <c r="C114" s="271" t="s">
        <v>2</v>
      </c>
      <c r="D114" s="272" t="s">
        <v>11</v>
      </c>
      <c r="E114" s="273" t="s">
        <v>11</v>
      </c>
      <c r="F114" s="274" t="s">
        <v>11</v>
      </c>
      <c r="G114" s="298" t="s">
        <v>11</v>
      </c>
      <c r="H114" s="808"/>
    </row>
    <row r="115" spans="1:8" ht="13.5" thickBot="1">
      <c r="A115" s="34" t="s">
        <v>11</v>
      </c>
      <c r="B115" s="24" t="s">
        <v>26</v>
      </c>
      <c r="C115" s="25" t="s">
        <v>60</v>
      </c>
      <c r="D115" s="24" t="s">
        <v>11</v>
      </c>
      <c r="E115" s="24" t="s">
        <v>11</v>
      </c>
      <c r="F115" s="141" t="s">
        <v>11</v>
      </c>
      <c r="G115" s="35" t="s">
        <v>11</v>
      </c>
      <c r="H115" s="813"/>
    </row>
    <row r="116" spans="1:8" ht="25.5">
      <c r="A116" s="814">
        <f>A113+1</f>
        <v>76</v>
      </c>
      <c r="B116" s="70"/>
      <c r="C116" s="116" t="s">
        <v>61</v>
      </c>
      <c r="D116" s="818" t="s">
        <v>187</v>
      </c>
      <c r="E116" s="818">
        <v>24073</v>
      </c>
      <c r="F116" s="818"/>
      <c r="G116" s="829"/>
      <c r="H116" s="813"/>
    </row>
    <row r="117" spans="1:8" ht="15" thickBot="1">
      <c r="A117" s="170">
        <f>A116+1</f>
        <v>77</v>
      </c>
      <c r="B117" s="70"/>
      <c r="C117" s="58" t="s">
        <v>89</v>
      </c>
      <c r="D117" s="820" t="s">
        <v>187</v>
      </c>
      <c r="E117" s="26">
        <v>4243</v>
      </c>
      <c r="F117" s="820"/>
      <c r="G117" s="171"/>
      <c r="H117" s="813"/>
    </row>
    <row r="118" spans="1:8" ht="13.5" thickBot="1">
      <c r="A118" s="299" t="s">
        <v>11</v>
      </c>
      <c r="B118" s="24" t="s">
        <v>80</v>
      </c>
      <c r="C118" s="275" t="s">
        <v>81</v>
      </c>
      <c r="D118" s="276" t="s">
        <v>11</v>
      </c>
      <c r="E118" s="276" t="s">
        <v>11</v>
      </c>
      <c r="F118" s="277" t="s">
        <v>11</v>
      </c>
      <c r="G118" s="300" t="s">
        <v>11</v>
      </c>
      <c r="H118" s="813"/>
    </row>
    <row r="119" spans="1:8">
      <c r="A119" s="827">
        <f>A117+1</f>
        <v>78</v>
      </c>
      <c r="B119" s="70"/>
      <c r="C119" s="819" t="s">
        <v>252</v>
      </c>
      <c r="D119" s="820" t="s">
        <v>9</v>
      </c>
      <c r="E119" s="820">
        <v>18</v>
      </c>
      <c r="F119" s="820"/>
      <c r="G119" s="171"/>
      <c r="H119" s="813"/>
    </row>
    <row r="120" spans="1:8">
      <c r="A120" s="827">
        <f>A119+1</f>
        <v>79</v>
      </c>
      <c r="B120" s="70"/>
      <c r="C120" s="819" t="s">
        <v>160</v>
      </c>
      <c r="D120" s="26" t="s">
        <v>10</v>
      </c>
      <c r="E120" s="26">
        <v>4</v>
      </c>
      <c r="F120" s="820"/>
      <c r="G120" s="171"/>
      <c r="H120" s="813"/>
    </row>
    <row r="121" spans="1:8" ht="25.5">
      <c r="A121" s="827">
        <f>A120+1</f>
        <v>80</v>
      </c>
      <c r="B121" s="70"/>
      <c r="C121" s="830" t="s">
        <v>253</v>
      </c>
      <c r="D121" s="26" t="s">
        <v>9</v>
      </c>
      <c r="E121" s="26">
        <v>12</v>
      </c>
      <c r="F121" s="820"/>
      <c r="G121" s="171"/>
      <c r="H121" s="813"/>
    </row>
    <row r="122" spans="1:8" ht="26.25" thickBot="1">
      <c r="A122" s="200">
        <f>A121+1</f>
        <v>81</v>
      </c>
      <c r="B122" s="70"/>
      <c r="C122" s="142" t="s">
        <v>222</v>
      </c>
      <c r="D122" s="88" t="s">
        <v>187</v>
      </c>
      <c r="E122" s="88">
        <v>30</v>
      </c>
      <c r="F122" s="143"/>
      <c r="G122" s="179"/>
      <c r="H122" s="813"/>
    </row>
    <row r="123" spans="1:8" ht="13.5" thickBot="1">
      <c r="A123" s="34" t="s">
        <v>11</v>
      </c>
      <c r="B123" s="24" t="s">
        <v>131</v>
      </c>
      <c r="C123" s="144" t="s">
        <v>132</v>
      </c>
      <c r="D123" s="24" t="s">
        <v>11</v>
      </c>
      <c r="E123" s="24" t="s">
        <v>11</v>
      </c>
      <c r="F123" s="141" t="s">
        <v>11</v>
      </c>
      <c r="G123" s="146" t="s">
        <v>11</v>
      </c>
      <c r="H123" s="808"/>
    </row>
    <row r="124" spans="1:8" ht="15" thickBot="1">
      <c r="A124" s="814">
        <f>A122+1</f>
        <v>82</v>
      </c>
      <c r="B124" s="92"/>
      <c r="C124" s="116" t="s">
        <v>133</v>
      </c>
      <c r="D124" s="70" t="s">
        <v>187</v>
      </c>
      <c r="E124" s="72">
        <v>3068</v>
      </c>
      <c r="F124" s="122"/>
      <c r="G124" s="173"/>
      <c r="H124" s="808"/>
    </row>
    <row r="125" spans="1:8" ht="13.5" thickBot="1">
      <c r="A125" s="34" t="s">
        <v>11</v>
      </c>
      <c r="B125" s="24" t="s">
        <v>134</v>
      </c>
      <c r="C125" s="91" t="s">
        <v>136</v>
      </c>
      <c r="D125" s="145" t="s">
        <v>11</v>
      </c>
      <c r="E125" s="24" t="s">
        <v>11</v>
      </c>
      <c r="F125" s="43" t="s">
        <v>11</v>
      </c>
      <c r="G125" s="146" t="s">
        <v>11</v>
      </c>
      <c r="H125" s="808"/>
    </row>
    <row r="126" spans="1:8" ht="25.5">
      <c r="A126" s="203">
        <f>A124+1</f>
        <v>83</v>
      </c>
      <c r="B126" s="28"/>
      <c r="C126" s="116" t="s">
        <v>137</v>
      </c>
      <c r="D126" s="92" t="s">
        <v>9</v>
      </c>
      <c r="E126" s="92">
        <v>540</v>
      </c>
      <c r="F126" s="818"/>
      <c r="G126" s="138"/>
      <c r="H126" s="808"/>
    </row>
    <row r="127" spans="1:8" ht="13.5" thickBot="1">
      <c r="A127" s="814">
        <f>A126+1</f>
        <v>84</v>
      </c>
      <c r="B127" s="70"/>
      <c r="C127" s="819" t="s">
        <v>138</v>
      </c>
      <c r="D127" s="820" t="s">
        <v>9</v>
      </c>
      <c r="E127" s="820">
        <v>9</v>
      </c>
      <c r="F127" s="820"/>
      <c r="G127" s="171"/>
      <c r="H127" s="808"/>
    </row>
    <row r="128" spans="1:8" ht="14.25" thickTop="1" thickBot="1">
      <c r="A128" s="301" t="s">
        <v>11</v>
      </c>
      <c r="B128" s="270" t="s">
        <v>27</v>
      </c>
      <c r="C128" s="279" t="s">
        <v>3</v>
      </c>
      <c r="D128" s="270" t="s">
        <v>11</v>
      </c>
      <c r="E128" s="270" t="s">
        <v>11</v>
      </c>
      <c r="F128" s="270" t="s">
        <v>11</v>
      </c>
      <c r="G128" s="302" t="s">
        <v>11</v>
      </c>
      <c r="H128" s="808"/>
    </row>
    <row r="129" spans="1:8" ht="13.5" thickBot="1">
      <c r="A129" s="34" t="s">
        <v>11</v>
      </c>
      <c r="B129" s="147" t="s">
        <v>16</v>
      </c>
      <c r="C129" s="91" t="s">
        <v>4</v>
      </c>
      <c r="D129" s="24" t="s">
        <v>11</v>
      </c>
      <c r="E129" s="24" t="s">
        <v>11</v>
      </c>
      <c r="F129" s="141" t="s">
        <v>11</v>
      </c>
      <c r="G129" s="35" t="s">
        <v>11</v>
      </c>
      <c r="H129" s="808"/>
    </row>
    <row r="130" spans="1:8" ht="14.25">
      <c r="A130" s="826">
        <f>A127+1</f>
        <v>85</v>
      </c>
      <c r="B130" s="28"/>
      <c r="C130" s="817" t="s">
        <v>110</v>
      </c>
      <c r="D130" s="818" t="s">
        <v>187</v>
      </c>
      <c r="E130" s="818">
        <v>1449</v>
      </c>
      <c r="F130" s="818"/>
      <c r="G130" s="179"/>
      <c r="H130" s="808"/>
    </row>
    <row r="131" spans="1:8" ht="15" thickBot="1">
      <c r="A131" s="828">
        <f>A130+1</f>
        <v>86</v>
      </c>
      <c r="B131" s="28"/>
      <c r="C131" s="821" t="s">
        <v>147</v>
      </c>
      <c r="D131" s="822" t="s">
        <v>187</v>
      </c>
      <c r="E131" s="822">
        <v>274</v>
      </c>
      <c r="F131" s="822"/>
      <c r="G131" s="179"/>
      <c r="H131" s="808"/>
    </row>
    <row r="132" spans="1:8" ht="13.5" thickBot="1">
      <c r="A132" s="34" t="s">
        <v>11</v>
      </c>
      <c r="B132" s="24" t="s">
        <v>17</v>
      </c>
      <c r="C132" s="91" t="s">
        <v>5</v>
      </c>
      <c r="D132" s="145" t="s">
        <v>11</v>
      </c>
      <c r="E132" s="24" t="s">
        <v>11</v>
      </c>
      <c r="F132" s="141" t="s">
        <v>11</v>
      </c>
      <c r="G132" s="35" t="s">
        <v>11</v>
      </c>
      <c r="H132" s="808"/>
    </row>
    <row r="133" spans="1:8" ht="25.5">
      <c r="A133" s="826">
        <f>A131+1</f>
        <v>87</v>
      </c>
      <c r="B133" s="28"/>
      <c r="C133" s="116" t="s">
        <v>175</v>
      </c>
      <c r="D133" s="92" t="s">
        <v>10</v>
      </c>
      <c r="E133" s="92">
        <v>127</v>
      </c>
      <c r="F133" s="122"/>
      <c r="G133" s="138"/>
      <c r="H133" s="808"/>
    </row>
    <row r="134" spans="1:8" ht="25.5">
      <c r="A134" s="827">
        <f t="shared" ref="A134:A139" si="3">A133+1</f>
        <v>88</v>
      </c>
      <c r="B134" s="28"/>
      <c r="C134" s="58" t="s">
        <v>176</v>
      </c>
      <c r="D134" s="26" t="s">
        <v>10</v>
      </c>
      <c r="E134" s="92">
        <v>82</v>
      </c>
      <c r="F134" s="122"/>
      <c r="G134" s="171"/>
      <c r="H134" s="808"/>
    </row>
    <row r="135" spans="1:8" ht="25.5">
      <c r="A135" s="827">
        <f t="shared" si="3"/>
        <v>89</v>
      </c>
      <c r="B135" s="28"/>
      <c r="C135" s="58" t="s">
        <v>177</v>
      </c>
      <c r="D135" s="26" t="s">
        <v>10</v>
      </c>
      <c r="E135" s="92">
        <v>8</v>
      </c>
      <c r="F135" s="122"/>
      <c r="G135" s="171"/>
      <c r="H135" s="808"/>
    </row>
    <row r="136" spans="1:8" ht="38.25">
      <c r="A136" s="827">
        <f>A135+1</f>
        <v>90</v>
      </c>
      <c r="B136" s="28"/>
      <c r="C136" s="58" t="s">
        <v>178</v>
      </c>
      <c r="D136" s="26" t="s">
        <v>10</v>
      </c>
      <c r="E136" s="92">
        <v>42</v>
      </c>
      <c r="F136" s="122"/>
      <c r="G136" s="171"/>
      <c r="H136" s="808"/>
    </row>
    <row r="137" spans="1:8" ht="25.5">
      <c r="A137" s="827">
        <f>A136+1</f>
        <v>91</v>
      </c>
      <c r="B137" s="28"/>
      <c r="C137" s="58" t="s">
        <v>179</v>
      </c>
      <c r="D137" s="26" t="s">
        <v>10</v>
      </c>
      <c r="E137" s="92">
        <v>14</v>
      </c>
      <c r="F137" s="122"/>
      <c r="G137" s="171"/>
      <c r="H137" s="808"/>
    </row>
    <row r="138" spans="1:8" ht="25.5">
      <c r="A138" s="827">
        <f>A137+1</f>
        <v>92</v>
      </c>
      <c r="B138" s="28"/>
      <c r="C138" s="58" t="s">
        <v>121</v>
      </c>
      <c r="D138" s="26" t="s">
        <v>10</v>
      </c>
      <c r="E138" s="26">
        <v>8</v>
      </c>
      <c r="F138" s="820"/>
      <c r="G138" s="171"/>
      <c r="H138" s="808"/>
    </row>
    <row r="139" spans="1:8">
      <c r="A139" s="827">
        <f t="shared" si="3"/>
        <v>93</v>
      </c>
      <c r="B139" s="28"/>
      <c r="C139" s="819" t="s">
        <v>111</v>
      </c>
      <c r="D139" s="820" t="s">
        <v>10</v>
      </c>
      <c r="E139" s="820">
        <v>215</v>
      </c>
      <c r="F139" s="820"/>
      <c r="G139" s="171"/>
      <c r="H139" s="808"/>
    </row>
    <row r="140" spans="1:8">
      <c r="A140" s="827" t="s">
        <v>11</v>
      </c>
      <c r="B140" s="28"/>
      <c r="C140" s="848" t="s">
        <v>182</v>
      </c>
      <c r="D140" s="848"/>
      <c r="E140" s="848"/>
      <c r="F140" s="848"/>
      <c r="G140" s="849"/>
      <c r="H140" s="808"/>
    </row>
    <row r="141" spans="1:8">
      <c r="A141" s="827">
        <f>A139+1</f>
        <v>94</v>
      </c>
      <c r="B141" s="28"/>
      <c r="C141" s="58" t="s">
        <v>183</v>
      </c>
      <c r="D141" s="26" t="s">
        <v>10</v>
      </c>
      <c r="E141" s="26">
        <v>20</v>
      </c>
      <c r="F141" s="121"/>
      <c r="G141" s="171"/>
      <c r="H141" s="813"/>
    </row>
    <row r="142" spans="1:8" ht="13.5" thickBot="1">
      <c r="A142" s="200">
        <f>A141+1</f>
        <v>95</v>
      </c>
      <c r="B142" s="28"/>
      <c r="C142" s="142" t="s">
        <v>223</v>
      </c>
      <c r="D142" s="280" t="s">
        <v>9</v>
      </c>
      <c r="E142" s="281">
        <v>12</v>
      </c>
      <c r="F142" s="282"/>
      <c r="G142" s="179"/>
      <c r="H142" s="813"/>
    </row>
    <row r="143" spans="1:8" ht="13.5" thickBot="1">
      <c r="A143" s="34"/>
      <c r="B143" s="24" t="s">
        <v>201</v>
      </c>
      <c r="C143" s="25" t="s">
        <v>202</v>
      </c>
      <c r="D143" s="147" t="s">
        <v>11</v>
      </c>
      <c r="E143" s="36" t="s">
        <v>11</v>
      </c>
      <c r="F143" s="37" t="s">
        <v>11</v>
      </c>
      <c r="G143" s="35" t="s">
        <v>11</v>
      </c>
      <c r="H143" s="813"/>
    </row>
    <row r="144" spans="1:8" ht="13.5" thickBot="1">
      <c r="A144" s="137">
        <f>A142+1</f>
        <v>96</v>
      </c>
      <c r="B144" s="77"/>
      <c r="C144" s="106" t="s">
        <v>906</v>
      </c>
      <c r="D144" s="148" t="s">
        <v>9</v>
      </c>
      <c r="E144" s="831">
        <v>230</v>
      </c>
      <c r="F144" s="150"/>
      <c r="G144" s="202"/>
      <c r="H144" s="813"/>
    </row>
    <row r="145" spans="1:8" ht="13.5" thickBot="1">
      <c r="A145" s="34"/>
      <c r="B145" s="24" t="s">
        <v>203</v>
      </c>
      <c r="C145" s="25" t="s">
        <v>204</v>
      </c>
      <c r="D145" s="147" t="s">
        <v>11</v>
      </c>
      <c r="E145" s="36" t="s">
        <v>11</v>
      </c>
      <c r="F145" s="37" t="s">
        <v>11</v>
      </c>
      <c r="G145" s="35" t="s">
        <v>11</v>
      </c>
      <c r="H145" s="813"/>
    </row>
    <row r="146" spans="1:8">
      <c r="A146" s="193">
        <f>A144+1</f>
        <v>97</v>
      </c>
      <c r="B146" s="77"/>
      <c r="C146" s="106" t="s">
        <v>205</v>
      </c>
      <c r="D146" s="148" t="s">
        <v>9</v>
      </c>
      <c r="E146" s="149">
        <v>417</v>
      </c>
      <c r="F146" s="150"/>
      <c r="G146" s="192"/>
      <c r="H146" s="813"/>
    </row>
    <row r="147" spans="1:8" ht="13.5" thickBot="1">
      <c r="A147" s="170">
        <f>A146+1</f>
        <v>98</v>
      </c>
      <c r="B147" s="28"/>
      <c r="C147" s="58" t="s">
        <v>206</v>
      </c>
      <c r="D147" s="26" t="s">
        <v>10</v>
      </c>
      <c r="E147" s="75">
        <v>3</v>
      </c>
      <c r="F147" s="27"/>
      <c r="G147" s="171"/>
      <c r="H147" s="813"/>
    </row>
    <row r="148" spans="1:8" ht="13.5" thickBot="1">
      <c r="A148" s="34"/>
      <c r="B148" s="24" t="s">
        <v>122</v>
      </c>
      <c r="C148" s="25" t="s">
        <v>123</v>
      </c>
      <c r="D148" s="147" t="s">
        <v>11</v>
      </c>
      <c r="E148" s="36" t="s">
        <v>11</v>
      </c>
      <c r="F148" s="37" t="s">
        <v>11</v>
      </c>
      <c r="G148" s="35" t="s">
        <v>11</v>
      </c>
      <c r="H148" s="808"/>
    </row>
    <row r="149" spans="1:8" ht="13.5" thickBot="1">
      <c r="A149" s="814">
        <f>A147+1</f>
        <v>99</v>
      </c>
      <c r="B149" s="77"/>
      <c r="C149" s="106" t="s">
        <v>124</v>
      </c>
      <c r="D149" s="780" t="s">
        <v>9</v>
      </c>
      <c r="E149" s="780">
        <v>101</v>
      </c>
      <c r="F149" s="780"/>
      <c r="G149" s="192"/>
      <c r="H149" s="808"/>
    </row>
    <row r="150" spans="1:8" ht="13.5" thickBot="1">
      <c r="A150" s="34" t="s">
        <v>11</v>
      </c>
      <c r="B150" s="24" t="s">
        <v>207</v>
      </c>
      <c r="C150" s="25" t="s">
        <v>208</v>
      </c>
      <c r="D150" s="145" t="s">
        <v>11</v>
      </c>
      <c r="E150" s="24" t="s">
        <v>11</v>
      </c>
      <c r="F150" s="141" t="s">
        <v>11</v>
      </c>
      <c r="G150" s="35" t="s">
        <v>11</v>
      </c>
      <c r="H150" s="808"/>
    </row>
    <row r="151" spans="1:8">
      <c r="A151" s="203">
        <f>A149+1</f>
        <v>100</v>
      </c>
      <c r="B151" s="28"/>
      <c r="C151" s="116" t="s">
        <v>209</v>
      </c>
      <c r="D151" s="92" t="s">
        <v>9</v>
      </c>
      <c r="E151" s="92">
        <v>187</v>
      </c>
      <c r="F151" s="117"/>
      <c r="G151" s="138"/>
      <c r="H151" s="808"/>
    </row>
    <row r="152" spans="1:8" ht="13.5" thickBot="1">
      <c r="A152" s="199">
        <f>A151+1</f>
        <v>101</v>
      </c>
      <c r="B152" s="70"/>
      <c r="C152" s="74" t="s">
        <v>210</v>
      </c>
      <c r="D152" s="26" t="s">
        <v>9</v>
      </c>
      <c r="E152" s="26">
        <v>200</v>
      </c>
      <c r="F152" s="27"/>
      <c r="G152" s="171"/>
      <c r="H152" s="808"/>
    </row>
    <row r="153" spans="1:8" ht="14.25" thickTop="1" thickBot="1">
      <c r="A153" s="297" t="s">
        <v>11</v>
      </c>
      <c r="B153" s="270" t="s">
        <v>18</v>
      </c>
      <c r="C153" s="283" t="s">
        <v>6</v>
      </c>
      <c r="D153" s="272" t="s">
        <v>11</v>
      </c>
      <c r="E153" s="273" t="s">
        <v>11</v>
      </c>
      <c r="F153" s="274" t="s">
        <v>11</v>
      </c>
      <c r="G153" s="298" t="s">
        <v>11</v>
      </c>
      <c r="H153" s="808"/>
    </row>
    <row r="154" spans="1:8" ht="13.5" thickBot="1">
      <c r="A154" s="34" t="s">
        <v>11</v>
      </c>
      <c r="B154" s="24" t="s">
        <v>19</v>
      </c>
      <c r="C154" s="25" t="s">
        <v>7</v>
      </c>
      <c r="D154" s="24" t="s">
        <v>11</v>
      </c>
      <c r="E154" s="24" t="s">
        <v>11</v>
      </c>
      <c r="F154" s="141" t="s">
        <v>11</v>
      </c>
      <c r="G154" s="35" t="s">
        <v>11</v>
      </c>
      <c r="H154" s="808"/>
    </row>
    <row r="155" spans="1:8" ht="25.5">
      <c r="A155" s="826">
        <f>A152+1</f>
        <v>102</v>
      </c>
      <c r="B155" s="28"/>
      <c r="C155" s="116" t="s">
        <v>38</v>
      </c>
      <c r="D155" s="92" t="s">
        <v>9</v>
      </c>
      <c r="E155" s="26">
        <v>4523</v>
      </c>
      <c r="F155" s="122"/>
      <c r="G155" s="179"/>
      <c r="H155" s="808"/>
    </row>
    <row r="156" spans="1:8" ht="13.5" thickBot="1">
      <c r="A156" s="201">
        <f>A155+1</f>
        <v>103</v>
      </c>
      <c r="B156" s="28"/>
      <c r="C156" s="821" t="s">
        <v>114</v>
      </c>
      <c r="D156" s="822" t="s">
        <v>9</v>
      </c>
      <c r="E156" s="88">
        <v>4255</v>
      </c>
      <c r="F156" s="822"/>
      <c r="G156" s="179"/>
      <c r="H156" s="808"/>
    </row>
    <row r="157" spans="1:8" ht="13.5" thickBot="1">
      <c r="A157" s="34" t="s">
        <v>11</v>
      </c>
      <c r="B157" s="24" t="s">
        <v>105</v>
      </c>
      <c r="C157" s="25" t="s">
        <v>106</v>
      </c>
      <c r="D157" s="145" t="s">
        <v>11</v>
      </c>
      <c r="E157" s="24" t="s">
        <v>11</v>
      </c>
      <c r="F157" s="141" t="s">
        <v>11</v>
      </c>
      <c r="G157" s="35" t="s">
        <v>11</v>
      </c>
      <c r="H157" s="808"/>
    </row>
    <row r="158" spans="1:8" ht="26.25" thickBot="1">
      <c r="A158" s="814">
        <f>A156+1</f>
        <v>104</v>
      </c>
      <c r="B158" s="83"/>
      <c r="C158" s="832" t="s">
        <v>107</v>
      </c>
      <c r="D158" s="780" t="s">
        <v>9</v>
      </c>
      <c r="E158" s="70">
        <v>526</v>
      </c>
      <c r="F158" s="151"/>
      <c r="G158" s="173"/>
      <c r="H158" s="808"/>
    </row>
    <row r="159" spans="1:8" ht="13.5" thickBot="1">
      <c r="A159" s="34" t="s">
        <v>11</v>
      </c>
      <c r="B159" s="24" t="s">
        <v>141</v>
      </c>
      <c r="C159" s="25" t="s">
        <v>142</v>
      </c>
      <c r="D159" s="145" t="s">
        <v>11</v>
      </c>
      <c r="E159" s="24" t="s">
        <v>11</v>
      </c>
      <c r="F159" s="141" t="s">
        <v>11</v>
      </c>
      <c r="G159" s="35" t="s">
        <v>11</v>
      </c>
      <c r="H159" s="813"/>
    </row>
    <row r="160" spans="1:8" ht="26.25" thickBot="1">
      <c r="A160" s="833">
        <f>A158+1</f>
        <v>105</v>
      </c>
      <c r="B160" s="28"/>
      <c r="C160" s="832" t="s">
        <v>143</v>
      </c>
      <c r="D160" s="816" t="s">
        <v>187</v>
      </c>
      <c r="E160" s="816">
        <v>182</v>
      </c>
      <c r="F160" s="816"/>
      <c r="G160" s="173"/>
      <c r="H160" s="813"/>
    </row>
    <row r="161" spans="1:8" ht="13.5" thickBot="1">
      <c r="A161" s="34" t="s">
        <v>11</v>
      </c>
      <c r="B161" s="24" t="s">
        <v>20</v>
      </c>
      <c r="C161" s="25" t="s">
        <v>70</v>
      </c>
      <c r="D161" s="145" t="s">
        <v>11</v>
      </c>
      <c r="E161" s="24" t="s">
        <v>11</v>
      </c>
      <c r="F161" s="141" t="s">
        <v>11</v>
      </c>
      <c r="G161" s="35" t="s">
        <v>11</v>
      </c>
      <c r="H161" s="808"/>
    </row>
    <row r="162" spans="1:8" ht="13.5" thickBot="1">
      <c r="A162" s="182">
        <f>A160+1</f>
        <v>106</v>
      </c>
      <c r="B162" s="77"/>
      <c r="C162" s="106" t="s">
        <v>69</v>
      </c>
      <c r="D162" s="107" t="s">
        <v>9</v>
      </c>
      <c r="E162" s="780">
        <v>8123</v>
      </c>
      <c r="F162" s="834"/>
      <c r="G162" s="173"/>
      <c r="H162" s="808"/>
    </row>
    <row r="163" spans="1:8" ht="13.5" thickBot="1">
      <c r="A163" s="34" t="s">
        <v>11</v>
      </c>
      <c r="B163" s="24" t="s">
        <v>112</v>
      </c>
      <c r="C163" s="25" t="s">
        <v>113</v>
      </c>
      <c r="D163" s="145" t="s">
        <v>11</v>
      </c>
      <c r="E163" s="24" t="s">
        <v>11</v>
      </c>
      <c r="F163" s="141" t="s">
        <v>11</v>
      </c>
      <c r="G163" s="146" t="s">
        <v>11</v>
      </c>
      <c r="H163" s="808"/>
    </row>
    <row r="164" spans="1:8" ht="13.5" thickBot="1">
      <c r="A164" s="137">
        <f>A162+1</f>
        <v>107</v>
      </c>
      <c r="B164" s="28"/>
      <c r="C164" s="116" t="s">
        <v>146</v>
      </c>
      <c r="D164" s="92" t="s">
        <v>9</v>
      </c>
      <c r="E164" s="92">
        <v>14</v>
      </c>
      <c r="F164" s="117"/>
      <c r="G164" s="138"/>
      <c r="H164" s="808"/>
    </row>
    <row r="165" spans="1:8" ht="14.25" thickTop="1" thickBot="1">
      <c r="A165" s="205" t="s">
        <v>11</v>
      </c>
      <c r="B165" s="152" t="s">
        <v>71</v>
      </c>
      <c r="C165" s="153" t="s">
        <v>72</v>
      </c>
      <c r="D165" s="154" t="s">
        <v>11</v>
      </c>
      <c r="E165" s="155" t="s">
        <v>11</v>
      </c>
      <c r="F165" s="156" t="s">
        <v>11</v>
      </c>
      <c r="G165" s="206" t="s">
        <v>11</v>
      </c>
      <c r="H165" s="4"/>
    </row>
    <row r="166" spans="1:8" ht="14.25" thickTop="1" thickBot="1">
      <c r="A166" s="34" t="s">
        <v>11</v>
      </c>
      <c r="B166" s="24" t="s">
        <v>73</v>
      </c>
      <c r="C166" s="284" t="s">
        <v>74</v>
      </c>
      <c r="D166" s="286" t="s">
        <v>11</v>
      </c>
      <c r="E166" s="287" t="s">
        <v>11</v>
      </c>
      <c r="F166" s="288" t="s">
        <v>11</v>
      </c>
      <c r="G166" s="303" t="s">
        <v>11</v>
      </c>
      <c r="H166" s="4"/>
    </row>
    <row r="167" spans="1:8" ht="14.25">
      <c r="A167" s="182">
        <f>A164+1</f>
        <v>108</v>
      </c>
      <c r="B167" s="83"/>
      <c r="C167" s="819" t="s">
        <v>75</v>
      </c>
      <c r="D167" s="820" t="s">
        <v>187</v>
      </c>
      <c r="E167" s="820">
        <v>13930</v>
      </c>
      <c r="F167" s="820"/>
      <c r="G167" s="171"/>
    </row>
    <row r="168" spans="1:8" ht="13.5" thickBot="1">
      <c r="A168" s="182">
        <f>A167+1</f>
        <v>109</v>
      </c>
      <c r="B168" s="28"/>
      <c r="C168" s="819" t="s">
        <v>254</v>
      </c>
      <c r="D168" s="820" t="s">
        <v>10</v>
      </c>
      <c r="E168" s="820">
        <v>1</v>
      </c>
      <c r="F168" s="820"/>
      <c r="G168" s="138"/>
    </row>
    <row r="169" spans="1:8" ht="14.25" thickTop="1" thickBot="1">
      <c r="A169" s="304" t="s">
        <v>11</v>
      </c>
      <c r="B169" s="157" t="s">
        <v>76</v>
      </c>
      <c r="C169" s="289" t="s">
        <v>77</v>
      </c>
      <c r="D169" s="157" t="s">
        <v>11</v>
      </c>
      <c r="E169" s="157" t="s">
        <v>11</v>
      </c>
      <c r="F169" s="157" t="s">
        <v>11</v>
      </c>
      <c r="G169" s="305" t="s">
        <v>11</v>
      </c>
      <c r="H169" s="808"/>
    </row>
    <row r="170" spans="1:8" ht="14.25" thickTop="1" thickBot="1">
      <c r="A170" s="34" t="s">
        <v>11</v>
      </c>
      <c r="B170" s="24" t="s">
        <v>139</v>
      </c>
      <c r="C170" s="25" t="s">
        <v>140</v>
      </c>
      <c r="D170" s="145" t="s">
        <v>11</v>
      </c>
      <c r="E170" s="24" t="s">
        <v>11</v>
      </c>
      <c r="F170" s="141" t="s">
        <v>11</v>
      </c>
      <c r="G170" s="35" t="s">
        <v>11</v>
      </c>
      <c r="H170" s="808"/>
    </row>
    <row r="171" spans="1:8" ht="13.5" thickBot="1">
      <c r="A171" s="835">
        <f>A167+1</f>
        <v>109</v>
      </c>
      <c r="B171" s="554"/>
      <c r="C171" s="554" t="s">
        <v>145</v>
      </c>
      <c r="D171" s="836" t="s">
        <v>10</v>
      </c>
      <c r="E171" s="129">
        <v>4</v>
      </c>
      <c r="F171" s="131"/>
      <c r="G171" s="173"/>
      <c r="H171" s="808"/>
    </row>
    <row r="172" spans="1:8" ht="17.25" thickTop="1" thickBot="1">
      <c r="A172" s="306"/>
      <c r="B172" s="207"/>
      <c r="C172" s="208" t="s">
        <v>82</v>
      </c>
      <c r="D172" s="307"/>
      <c r="E172" s="307"/>
      <c r="F172" s="209"/>
      <c r="G172" s="308" t="str">
        <f>IF(SUM(G10:G171)=0,"",SUM(G10:G171))</f>
        <v/>
      </c>
      <c r="H172" s="808"/>
    </row>
  </sheetData>
  <mergeCells count="9">
    <mergeCell ref="C140:G140"/>
    <mergeCell ref="A1:G1"/>
    <mergeCell ref="A3:G3"/>
    <mergeCell ref="D5:E5"/>
    <mergeCell ref="F5:F6"/>
    <mergeCell ref="G5:G6"/>
    <mergeCell ref="A5:A6"/>
    <mergeCell ref="B5:B6"/>
    <mergeCell ref="C5:C6"/>
  </mergeCells>
  <pageMargins left="0.87" right="0.31496062992125984" top="0.55118110236220474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4"/>
  <sheetViews>
    <sheetView view="pageBreakPreview" topLeftCell="A106" zoomScaleNormal="115" zoomScaleSheetLayoutView="100" workbookViewId="0">
      <selection activeCell="I118" sqref="I118"/>
    </sheetView>
  </sheetViews>
  <sheetFormatPr defaultRowHeight="13.5" customHeight="1"/>
  <cols>
    <col min="1" max="1" width="3.5703125" style="554" customWidth="1"/>
    <col min="2" max="2" width="11.85546875" style="780" customWidth="1"/>
    <col min="3" max="3" width="43.42578125" style="554" customWidth="1"/>
    <col min="4" max="4" width="9.140625" style="554" customWidth="1"/>
    <col min="5" max="5" width="11" style="554" customWidth="1"/>
    <col min="6" max="6" width="11.140625" style="554" customWidth="1"/>
    <col min="7" max="7" width="12.140625" style="554" customWidth="1"/>
    <col min="8" max="8" width="7.85546875" style="554" customWidth="1"/>
    <col min="9" max="256" width="9.140625" style="554" customWidth="1"/>
    <col min="257" max="257" width="3.5703125" style="554" customWidth="1"/>
    <col min="258" max="258" width="11.85546875" style="554" customWidth="1"/>
    <col min="259" max="259" width="43.42578125" style="554" customWidth="1"/>
    <col min="260" max="260" width="9.140625" style="554" customWidth="1"/>
    <col min="261" max="261" width="11" style="554" customWidth="1"/>
    <col min="262" max="262" width="11.140625" style="554" customWidth="1"/>
    <col min="263" max="263" width="12.140625" style="554" customWidth="1"/>
    <col min="264" max="264" width="7.85546875" style="554" customWidth="1"/>
    <col min="265" max="512" width="9.140625" style="554" customWidth="1"/>
    <col min="513" max="513" width="3.5703125" style="554" customWidth="1"/>
    <col min="514" max="514" width="11.85546875" style="554" customWidth="1"/>
    <col min="515" max="515" width="43.42578125" style="554" customWidth="1"/>
    <col min="516" max="516" width="9.140625" style="554" customWidth="1"/>
    <col min="517" max="517" width="11" style="554" customWidth="1"/>
    <col min="518" max="518" width="11.140625" style="554" customWidth="1"/>
    <col min="519" max="519" width="12.140625" style="554" customWidth="1"/>
    <col min="520" max="520" width="7.85546875" style="554" customWidth="1"/>
    <col min="521" max="768" width="9.140625" style="554" customWidth="1"/>
    <col min="769" max="769" width="3.5703125" style="554" customWidth="1"/>
    <col min="770" max="770" width="11.85546875" style="554" customWidth="1"/>
    <col min="771" max="771" width="43.42578125" style="554" customWidth="1"/>
    <col min="772" max="772" width="9.140625" style="554" customWidth="1"/>
    <col min="773" max="773" width="11" style="554" customWidth="1"/>
    <col min="774" max="774" width="11.140625" style="554" customWidth="1"/>
    <col min="775" max="775" width="12.140625" style="554" customWidth="1"/>
    <col min="776" max="776" width="7.85546875" style="554" customWidth="1"/>
    <col min="777" max="1024" width="9.140625" style="554" customWidth="1"/>
    <col min="1025" max="1025" width="3.5703125" style="554" customWidth="1"/>
    <col min="1026" max="1026" width="11.85546875" style="554" customWidth="1"/>
    <col min="1027" max="1027" width="43.42578125" style="554" customWidth="1"/>
    <col min="1028" max="1028" width="9.140625" style="554" customWidth="1"/>
    <col min="1029" max="1029" width="11" style="554" customWidth="1"/>
    <col min="1030" max="1030" width="11.140625" style="554" customWidth="1"/>
    <col min="1031" max="1031" width="12.140625" style="554" customWidth="1"/>
    <col min="1032" max="1032" width="7.85546875" style="554" customWidth="1"/>
    <col min="1033" max="1280" width="9.140625" style="554" customWidth="1"/>
    <col min="1281" max="1281" width="3.5703125" style="554" customWidth="1"/>
    <col min="1282" max="1282" width="11.85546875" style="554" customWidth="1"/>
    <col min="1283" max="1283" width="43.42578125" style="554" customWidth="1"/>
    <col min="1284" max="1284" width="9.140625" style="554" customWidth="1"/>
    <col min="1285" max="1285" width="11" style="554" customWidth="1"/>
    <col min="1286" max="1286" width="11.140625" style="554" customWidth="1"/>
    <col min="1287" max="1287" width="12.140625" style="554" customWidth="1"/>
    <col min="1288" max="1288" width="7.85546875" style="554" customWidth="1"/>
    <col min="1289" max="1536" width="9.140625" style="554" customWidth="1"/>
    <col min="1537" max="1537" width="3.5703125" style="554" customWidth="1"/>
    <col min="1538" max="1538" width="11.85546875" style="554" customWidth="1"/>
    <col min="1539" max="1539" width="43.42578125" style="554" customWidth="1"/>
    <col min="1540" max="1540" width="9.140625" style="554" customWidth="1"/>
    <col min="1541" max="1541" width="11" style="554" customWidth="1"/>
    <col min="1542" max="1542" width="11.140625" style="554" customWidth="1"/>
    <col min="1543" max="1543" width="12.140625" style="554" customWidth="1"/>
    <col min="1544" max="1544" width="7.85546875" style="554" customWidth="1"/>
    <col min="1545" max="1792" width="9.140625" style="554" customWidth="1"/>
    <col min="1793" max="1793" width="3.5703125" style="554" customWidth="1"/>
    <col min="1794" max="1794" width="11.85546875" style="554" customWidth="1"/>
    <col min="1795" max="1795" width="43.42578125" style="554" customWidth="1"/>
    <col min="1796" max="1796" width="9.140625" style="554" customWidth="1"/>
    <col min="1797" max="1797" width="11" style="554" customWidth="1"/>
    <col min="1798" max="1798" width="11.140625" style="554" customWidth="1"/>
    <col min="1799" max="1799" width="12.140625" style="554" customWidth="1"/>
    <col min="1800" max="1800" width="7.85546875" style="554" customWidth="1"/>
    <col min="1801" max="2048" width="9.140625" style="554" customWidth="1"/>
    <col min="2049" max="2049" width="3.5703125" style="554" customWidth="1"/>
    <col min="2050" max="2050" width="11.85546875" style="554" customWidth="1"/>
    <col min="2051" max="2051" width="43.42578125" style="554" customWidth="1"/>
    <col min="2052" max="2052" width="9.140625" style="554" customWidth="1"/>
    <col min="2053" max="2053" width="11" style="554" customWidth="1"/>
    <col min="2054" max="2054" width="11.140625" style="554" customWidth="1"/>
    <col min="2055" max="2055" width="12.140625" style="554" customWidth="1"/>
    <col min="2056" max="2056" width="7.85546875" style="554" customWidth="1"/>
    <col min="2057" max="2304" width="9.140625" style="554" customWidth="1"/>
    <col min="2305" max="2305" width="3.5703125" style="554" customWidth="1"/>
    <col min="2306" max="2306" width="11.85546875" style="554" customWidth="1"/>
    <col min="2307" max="2307" width="43.42578125" style="554" customWidth="1"/>
    <col min="2308" max="2308" width="9.140625" style="554" customWidth="1"/>
    <col min="2309" max="2309" width="11" style="554" customWidth="1"/>
    <col min="2310" max="2310" width="11.140625" style="554" customWidth="1"/>
    <col min="2311" max="2311" width="12.140625" style="554" customWidth="1"/>
    <col min="2312" max="2312" width="7.85546875" style="554" customWidth="1"/>
    <col min="2313" max="2560" width="9.140625" style="554" customWidth="1"/>
    <col min="2561" max="2561" width="3.5703125" style="554" customWidth="1"/>
    <col min="2562" max="2562" width="11.85546875" style="554" customWidth="1"/>
    <col min="2563" max="2563" width="43.42578125" style="554" customWidth="1"/>
    <col min="2564" max="2564" width="9.140625" style="554" customWidth="1"/>
    <col min="2565" max="2565" width="11" style="554" customWidth="1"/>
    <col min="2566" max="2566" width="11.140625" style="554" customWidth="1"/>
    <col min="2567" max="2567" width="12.140625" style="554" customWidth="1"/>
    <col min="2568" max="2568" width="7.85546875" style="554" customWidth="1"/>
    <col min="2569" max="2816" width="9.140625" style="554" customWidth="1"/>
    <col min="2817" max="2817" width="3.5703125" style="554" customWidth="1"/>
    <col min="2818" max="2818" width="11.85546875" style="554" customWidth="1"/>
    <col min="2819" max="2819" width="43.42578125" style="554" customWidth="1"/>
    <col min="2820" max="2820" width="9.140625" style="554" customWidth="1"/>
    <col min="2821" max="2821" width="11" style="554" customWidth="1"/>
    <col min="2822" max="2822" width="11.140625" style="554" customWidth="1"/>
    <col min="2823" max="2823" width="12.140625" style="554" customWidth="1"/>
    <col min="2824" max="2824" width="7.85546875" style="554" customWidth="1"/>
    <col min="2825" max="3072" width="9.140625" style="554" customWidth="1"/>
    <col min="3073" max="3073" width="3.5703125" style="554" customWidth="1"/>
    <col min="3074" max="3074" width="11.85546875" style="554" customWidth="1"/>
    <col min="3075" max="3075" width="43.42578125" style="554" customWidth="1"/>
    <col min="3076" max="3076" width="9.140625" style="554" customWidth="1"/>
    <col min="3077" max="3077" width="11" style="554" customWidth="1"/>
    <col min="3078" max="3078" width="11.140625" style="554" customWidth="1"/>
    <col min="3079" max="3079" width="12.140625" style="554" customWidth="1"/>
    <col min="3080" max="3080" width="7.85546875" style="554" customWidth="1"/>
    <col min="3081" max="3328" width="9.140625" style="554" customWidth="1"/>
    <col min="3329" max="3329" width="3.5703125" style="554" customWidth="1"/>
    <col min="3330" max="3330" width="11.85546875" style="554" customWidth="1"/>
    <col min="3331" max="3331" width="43.42578125" style="554" customWidth="1"/>
    <col min="3332" max="3332" width="9.140625" style="554" customWidth="1"/>
    <col min="3333" max="3333" width="11" style="554" customWidth="1"/>
    <col min="3334" max="3334" width="11.140625" style="554" customWidth="1"/>
    <col min="3335" max="3335" width="12.140625" style="554" customWidth="1"/>
    <col min="3336" max="3336" width="7.85546875" style="554" customWidth="1"/>
    <col min="3337" max="3584" width="9.140625" style="554" customWidth="1"/>
    <col min="3585" max="3585" width="3.5703125" style="554" customWidth="1"/>
    <col min="3586" max="3586" width="11.85546875" style="554" customWidth="1"/>
    <col min="3587" max="3587" width="43.42578125" style="554" customWidth="1"/>
    <col min="3588" max="3588" width="9.140625" style="554" customWidth="1"/>
    <col min="3589" max="3589" width="11" style="554" customWidth="1"/>
    <col min="3590" max="3590" width="11.140625" style="554" customWidth="1"/>
    <col min="3591" max="3591" width="12.140625" style="554" customWidth="1"/>
    <col min="3592" max="3592" width="7.85546875" style="554" customWidth="1"/>
    <col min="3593" max="3840" width="9.140625" style="554" customWidth="1"/>
    <col min="3841" max="3841" width="3.5703125" style="554" customWidth="1"/>
    <col min="3842" max="3842" width="11.85546875" style="554" customWidth="1"/>
    <col min="3843" max="3843" width="43.42578125" style="554" customWidth="1"/>
    <col min="3844" max="3844" width="9.140625" style="554" customWidth="1"/>
    <col min="3845" max="3845" width="11" style="554" customWidth="1"/>
    <col min="3846" max="3846" width="11.140625" style="554" customWidth="1"/>
    <col min="3847" max="3847" width="12.140625" style="554" customWidth="1"/>
    <col min="3848" max="3848" width="7.85546875" style="554" customWidth="1"/>
    <col min="3849" max="4096" width="9.140625" style="554" customWidth="1"/>
    <col min="4097" max="4097" width="3.5703125" style="554" customWidth="1"/>
    <col min="4098" max="4098" width="11.85546875" style="554" customWidth="1"/>
    <col min="4099" max="4099" width="43.42578125" style="554" customWidth="1"/>
    <col min="4100" max="4100" width="9.140625" style="554" customWidth="1"/>
    <col min="4101" max="4101" width="11" style="554" customWidth="1"/>
    <col min="4102" max="4102" width="11.140625" style="554" customWidth="1"/>
    <col min="4103" max="4103" width="12.140625" style="554" customWidth="1"/>
    <col min="4104" max="4104" width="7.85546875" style="554" customWidth="1"/>
    <col min="4105" max="4352" width="9.140625" style="554" customWidth="1"/>
    <col min="4353" max="4353" width="3.5703125" style="554" customWidth="1"/>
    <col min="4354" max="4354" width="11.85546875" style="554" customWidth="1"/>
    <col min="4355" max="4355" width="43.42578125" style="554" customWidth="1"/>
    <col min="4356" max="4356" width="9.140625" style="554" customWidth="1"/>
    <col min="4357" max="4357" width="11" style="554" customWidth="1"/>
    <col min="4358" max="4358" width="11.140625" style="554" customWidth="1"/>
    <col min="4359" max="4359" width="12.140625" style="554" customWidth="1"/>
    <col min="4360" max="4360" width="7.85546875" style="554" customWidth="1"/>
    <col min="4361" max="4608" width="9.140625" style="554" customWidth="1"/>
    <col min="4609" max="4609" width="3.5703125" style="554" customWidth="1"/>
    <col min="4610" max="4610" width="11.85546875" style="554" customWidth="1"/>
    <col min="4611" max="4611" width="43.42578125" style="554" customWidth="1"/>
    <col min="4612" max="4612" width="9.140625" style="554" customWidth="1"/>
    <col min="4613" max="4613" width="11" style="554" customWidth="1"/>
    <col min="4614" max="4614" width="11.140625" style="554" customWidth="1"/>
    <col min="4615" max="4615" width="12.140625" style="554" customWidth="1"/>
    <col min="4616" max="4616" width="7.85546875" style="554" customWidth="1"/>
    <col min="4617" max="4864" width="9.140625" style="554" customWidth="1"/>
    <col min="4865" max="4865" width="3.5703125" style="554" customWidth="1"/>
    <col min="4866" max="4866" width="11.85546875" style="554" customWidth="1"/>
    <col min="4867" max="4867" width="43.42578125" style="554" customWidth="1"/>
    <col min="4868" max="4868" width="9.140625" style="554" customWidth="1"/>
    <col min="4869" max="4869" width="11" style="554" customWidth="1"/>
    <col min="4870" max="4870" width="11.140625" style="554" customWidth="1"/>
    <col min="4871" max="4871" width="12.140625" style="554" customWidth="1"/>
    <col min="4872" max="4872" width="7.85546875" style="554" customWidth="1"/>
    <col min="4873" max="5120" width="9.140625" style="554" customWidth="1"/>
    <col min="5121" max="5121" width="3.5703125" style="554" customWidth="1"/>
    <col min="5122" max="5122" width="11.85546875" style="554" customWidth="1"/>
    <col min="5123" max="5123" width="43.42578125" style="554" customWidth="1"/>
    <col min="5124" max="5124" width="9.140625" style="554" customWidth="1"/>
    <col min="5125" max="5125" width="11" style="554" customWidth="1"/>
    <col min="5126" max="5126" width="11.140625" style="554" customWidth="1"/>
    <col min="5127" max="5127" width="12.140625" style="554" customWidth="1"/>
    <col min="5128" max="5128" width="7.85546875" style="554" customWidth="1"/>
    <col min="5129" max="5376" width="9.140625" style="554" customWidth="1"/>
    <col min="5377" max="5377" width="3.5703125" style="554" customWidth="1"/>
    <col min="5378" max="5378" width="11.85546875" style="554" customWidth="1"/>
    <col min="5379" max="5379" width="43.42578125" style="554" customWidth="1"/>
    <col min="5380" max="5380" width="9.140625" style="554" customWidth="1"/>
    <col min="5381" max="5381" width="11" style="554" customWidth="1"/>
    <col min="5382" max="5382" width="11.140625" style="554" customWidth="1"/>
    <col min="5383" max="5383" width="12.140625" style="554" customWidth="1"/>
    <col min="5384" max="5384" width="7.85546875" style="554" customWidth="1"/>
    <col min="5385" max="5632" width="9.140625" style="554" customWidth="1"/>
    <col min="5633" max="5633" width="3.5703125" style="554" customWidth="1"/>
    <col min="5634" max="5634" width="11.85546875" style="554" customWidth="1"/>
    <col min="5635" max="5635" width="43.42578125" style="554" customWidth="1"/>
    <col min="5636" max="5636" width="9.140625" style="554" customWidth="1"/>
    <col min="5637" max="5637" width="11" style="554" customWidth="1"/>
    <col min="5638" max="5638" width="11.140625" style="554" customWidth="1"/>
    <col min="5639" max="5639" width="12.140625" style="554" customWidth="1"/>
    <col min="5640" max="5640" width="7.85546875" style="554" customWidth="1"/>
    <col min="5641" max="5888" width="9.140625" style="554" customWidth="1"/>
    <col min="5889" max="5889" width="3.5703125" style="554" customWidth="1"/>
    <col min="5890" max="5890" width="11.85546875" style="554" customWidth="1"/>
    <col min="5891" max="5891" width="43.42578125" style="554" customWidth="1"/>
    <col min="5892" max="5892" width="9.140625" style="554" customWidth="1"/>
    <col min="5893" max="5893" width="11" style="554" customWidth="1"/>
    <col min="5894" max="5894" width="11.140625" style="554" customWidth="1"/>
    <col min="5895" max="5895" width="12.140625" style="554" customWidth="1"/>
    <col min="5896" max="5896" width="7.85546875" style="554" customWidth="1"/>
    <col min="5897" max="6144" width="9.140625" style="554" customWidth="1"/>
    <col min="6145" max="6145" width="3.5703125" style="554" customWidth="1"/>
    <col min="6146" max="6146" width="11.85546875" style="554" customWidth="1"/>
    <col min="6147" max="6147" width="43.42578125" style="554" customWidth="1"/>
    <col min="6148" max="6148" width="9.140625" style="554" customWidth="1"/>
    <col min="6149" max="6149" width="11" style="554" customWidth="1"/>
    <col min="6150" max="6150" width="11.140625" style="554" customWidth="1"/>
    <col min="6151" max="6151" width="12.140625" style="554" customWidth="1"/>
    <col min="6152" max="6152" width="7.85546875" style="554" customWidth="1"/>
    <col min="6153" max="6400" width="9.140625" style="554" customWidth="1"/>
    <col min="6401" max="6401" width="3.5703125" style="554" customWidth="1"/>
    <col min="6402" max="6402" width="11.85546875" style="554" customWidth="1"/>
    <col min="6403" max="6403" width="43.42578125" style="554" customWidth="1"/>
    <col min="6404" max="6404" width="9.140625" style="554" customWidth="1"/>
    <col min="6405" max="6405" width="11" style="554" customWidth="1"/>
    <col min="6406" max="6406" width="11.140625" style="554" customWidth="1"/>
    <col min="6407" max="6407" width="12.140625" style="554" customWidth="1"/>
    <col min="6408" max="6408" width="7.85546875" style="554" customWidth="1"/>
    <col min="6409" max="6656" width="9.140625" style="554" customWidth="1"/>
    <col min="6657" max="6657" width="3.5703125" style="554" customWidth="1"/>
    <col min="6658" max="6658" width="11.85546875" style="554" customWidth="1"/>
    <col min="6659" max="6659" width="43.42578125" style="554" customWidth="1"/>
    <col min="6660" max="6660" width="9.140625" style="554" customWidth="1"/>
    <col min="6661" max="6661" width="11" style="554" customWidth="1"/>
    <col min="6662" max="6662" width="11.140625" style="554" customWidth="1"/>
    <col min="6663" max="6663" width="12.140625" style="554" customWidth="1"/>
    <col min="6664" max="6664" width="7.85546875" style="554" customWidth="1"/>
    <col min="6665" max="6912" width="9.140625" style="554" customWidth="1"/>
    <col min="6913" max="6913" width="3.5703125" style="554" customWidth="1"/>
    <col min="6914" max="6914" width="11.85546875" style="554" customWidth="1"/>
    <col min="6915" max="6915" width="43.42578125" style="554" customWidth="1"/>
    <col min="6916" max="6916" width="9.140625" style="554" customWidth="1"/>
    <col min="6917" max="6917" width="11" style="554" customWidth="1"/>
    <col min="6918" max="6918" width="11.140625" style="554" customWidth="1"/>
    <col min="6919" max="6919" width="12.140625" style="554" customWidth="1"/>
    <col min="6920" max="6920" width="7.85546875" style="554" customWidth="1"/>
    <col min="6921" max="7168" width="9.140625" style="554" customWidth="1"/>
    <col min="7169" max="7169" width="3.5703125" style="554" customWidth="1"/>
    <col min="7170" max="7170" width="11.85546875" style="554" customWidth="1"/>
    <col min="7171" max="7171" width="43.42578125" style="554" customWidth="1"/>
    <col min="7172" max="7172" width="9.140625" style="554" customWidth="1"/>
    <col min="7173" max="7173" width="11" style="554" customWidth="1"/>
    <col min="7174" max="7174" width="11.140625" style="554" customWidth="1"/>
    <col min="7175" max="7175" width="12.140625" style="554" customWidth="1"/>
    <col min="7176" max="7176" width="7.85546875" style="554" customWidth="1"/>
    <col min="7177" max="7424" width="9.140625" style="554" customWidth="1"/>
    <col min="7425" max="7425" width="3.5703125" style="554" customWidth="1"/>
    <col min="7426" max="7426" width="11.85546875" style="554" customWidth="1"/>
    <col min="7427" max="7427" width="43.42578125" style="554" customWidth="1"/>
    <col min="7428" max="7428" width="9.140625" style="554" customWidth="1"/>
    <col min="7429" max="7429" width="11" style="554" customWidth="1"/>
    <col min="7430" max="7430" width="11.140625" style="554" customWidth="1"/>
    <col min="7431" max="7431" width="12.140625" style="554" customWidth="1"/>
    <col min="7432" max="7432" width="7.85546875" style="554" customWidth="1"/>
    <col min="7433" max="7680" width="9.140625" style="554" customWidth="1"/>
    <col min="7681" max="7681" width="3.5703125" style="554" customWidth="1"/>
    <col min="7682" max="7682" width="11.85546875" style="554" customWidth="1"/>
    <col min="7683" max="7683" width="43.42578125" style="554" customWidth="1"/>
    <col min="7684" max="7684" width="9.140625" style="554" customWidth="1"/>
    <col min="7685" max="7685" width="11" style="554" customWidth="1"/>
    <col min="7686" max="7686" width="11.140625" style="554" customWidth="1"/>
    <col min="7687" max="7687" width="12.140625" style="554" customWidth="1"/>
    <col min="7688" max="7688" width="7.85546875" style="554" customWidth="1"/>
    <col min="7689" max="7936" width="9.140625" style="554" customWidth="1"/>
    <col min="7937" max="7937" width="3.5703125" style="554" customWidth="1"/>
    <col min="7938" max="7938" width="11.85546875" style="554" customWidth="1"/>
    <col min="7939" max="7939" width="43.42578125" style="554" customWidth="1"/>
    <col min="7940" max="7940" width="9.140625" style="554" customWidth="1"/>
    <col min="7941" max="7941" width="11" style="554" customWidth="1"/>
    <col min="7942" max="7942" width="11.140625" style="554" customWidth="1"/>
    <col min="7943" max="7943" width="12.140625" style="554" customWidth="1"/>
    <col min="7944" max="7944" width="7.85546875" style="554" customWidth="1"/>
    <col min="7945" max="8192" width="9.140625" style="554" customWidth="1"/>
    <col min="8193" max="8193" width="3.5703125" style="554" customWidth="1"/>
    <col min="8194" max="8194" width="11.85546875" style="554" customWidth="1"/>
    <col min="8195" max="8195" width="43.42578125" style="554" customWidth="1"/>
    <col min="8196" max="8196" width="9.140625" style="554" customWidth="1"/>
    <col min="8197" max="8197" width="11" style="554" customWidth="1"/>
    <col min="8198" max="8198" width="11.140625" style="554" customWidth="1"/>
    <col min="8199" max="8199" width="12.140625" style="554" customWidth="1"/>
    <col min="8200" max="8200" width="7.85546875" style="554" customWidth="1"/>
    <col min="8201" max="8448" width="9.140625" style="554" customWidth="1"/>
    <col min="8449" max="8449" width="3.5703125" style="554" customWidth="1"/>
    <col min="8450" max="8450" width="11.85546875" style="554" customWidth="1"/>
    <col min="8451" max="8451" width="43.42578125" style="554" customWidth="1"/>
    <col min="8452" max="8452" width="9.140625" style="554" customWidth="1"/>
    <col min="8453" max="8453" width="11" style="554" customWidth="1"/>
    <col min="8454" max="8454" width="11.140625" style="554" customWidth="1"/>
    <col min="8455" max="8455" width="12.140625" style="554" customWidth="1"/>
    <col min="8456" max="8456" width="7.85546875" style="554" customWidth="1"/>
    <col min="8457" max="8704" width="9.140625" style="554" customWidth="1"/>
    <col min="8705" max="8705" width="3.5703125" style="554" customWidth="1"/>
    <col min="8706" max="8706" width="11.85546875" style="554" customWidth="1"/>
    <col min="8707" max="8707" width="43.42578125" style="554" customWidth="1"/>
    <col min="8708" max="8708" width="9.140625" style="554" customWidth="1"/>
    <col min="8709" max="8709" width="11" style="554" customWidth="1"/>
    <col min="8710" max="8710" width="11.140625" style="554" customWidth="1"/>
    <col min="8711" max="8711" width="12.140625" style="554" customWidth="1"/>
    <col min="8712" max="8712" width="7.85546875" style="554" customWidth="1"/>
    <col min="8713" max="8960" width="9.140625" style="554" customWidth="1"/>
    <col min="8961" max="8961" width="3.5703125" style="554" customWidth="1"/>
    <col min="8962" max="8962" width="11.85546875" style="554" customWidth="1"/>
    <col min="8963" max="8963" width="43.42578125" style="554" customWidth="1"/>
    <col min="8964" max="8964" width="9.140625" style="554" customWidth="1"/>
    <col min="8965" max="8965" width="11" style="554" customWidth="1"/>
    <col min="8966" max="8966" width="11.140625" style="554" customWidth="1"/>
    <col min="8967" max="8967" width="12.140625" style="554" customWidth="1"/>
    <col min="8968" max="8968" width="7.85546875" style="554" customWidth="1"/>
    <col min="8969" max="9216" width="9.140625" style="554" customWidth="1"/>
    <col min="9217" max="9217" width="3.5703125" style="554" customWidth="1"/>
    <col min="9218" max="9218" width="11.85546875" style="554" customWidth="1"/>
    <col min="9219" max="9219" width="43.42578125" style="554" customWidth="1"/>
    <col min="9220" max="9220" width="9.140625" style="554" customWidth="1"/>
    <col min="9221" max="9221" width="11" style="554" customWidth="1"/>
    <col min="9222" max="9222" width="11.140625" style="554" customWidth="1"/>
    <col min="9223" max="9223" width="12.140625" style="554" customWidth="1"/>
    <col min="9224" max="9224" width="7.85546875" style="554" customWidth="1"/>
    <col min="9225" max="9472" width="9.140625" style="554" customWidth="1"/>
    <col min="9473" max="9473" width="3.5703125" style="554" customWidth="1"/>
    <col min="9474" max="9474" width="11.85546875" style="554" customWidth="1"/>
    <col min="9475" max="9475" width="43.42578125" style="554" customWidth="1"/>
    <col min="9476" max="9476" width="9.140625" style="554" customWidth="1"/>
    <col min="9477" max="9477" width="11" style="554" customWidth="1"/>
    <col min="9478" max="9478" width="11.140625" style="554" customWidth="1"/>
    <col min="9479" max="9479" width="12.140625" style="554" customWidth="1"/>
    <col min="9480" max="9480" width="7.85546875" style="554" customWidth="1"/>
    <col min="9481" max="9728" width="9.140625" style="554" customWidth="1"/>
    <col min="9729" max="9729" width="3.5703125" style="554" customWidth="1"/>
    <col min="9730" max="9730" width="11.85546875" style="554" customWidth="1"/>
    <col min="9731" max="9731" width="43.42578125" style="554" customWidth="1"/>
    <col min="9732" max="9732" width="9.140625" style="554" customWidth="1"/>
    <col min="9733" max="9733" width="11" style="554" customWidth="1"/>
    <col min="9734" max="9734" width="11.140625" style="554" customWidth="1"/>
    <col min="9735" max="9735" width="12.140625" style="554" customWidth="1"/>
    <col min="9736" max="9736" width="7.85546875" style="554" customWidth="1"/>
    <col min="9737" max="9984" width="9.140625" style="554" customWidth="1"/>
    <col min="9985" max="9985" width="3.5703125" style="554" customWidth="1"/>
    <col min="9986" max="9986" width="11.85546875" style="554" customWidth="1"/>
    <col min="9987" max="9987" width="43.42578125" style="554" customWidth="1"/>
    <col min="9988" max="9988" width="9.140625" style="554" customWidth="1"/>
    <col min="9989" max="9989" width="11" style="554" customWidth="1"/>
    <col min="9990" max="9990" width="11.140625" style="554" customWidth="1"/>
    <col min="9991" max="9991" width="12.140625" style="554" customWidth="1"/>
    <col min="9992" max="9992" width="7.85546875" style="554" customWidth="1"/>
    <col min="9993" max="10240" width="9.140625" style="554" customWidth="1"/>
    <col min="10241" max="10241" width="3.5703125" style="554" customWidth="1"/>
    <col min="10242" max="10242" width="11.85546875" style="554" customWidth="1"/>
    <col min="10243" max="10243" width="43.42578125" style="554" customWidth="1"/>
    <col min="10244" max="10244" width="9.140625" style="554" customWidth="1"/>
    <col min="10245" max="10245" width="11" style="554" customWidth="1"/>
    <col min="10246" max="10246" width="11.140625" style="554" customWidth="1"/>
    <col min="10247" max="10247" width="12.140625" style="554" customWidth="1"/>
    <col min="10248" max="10248" width="7.85546875" style="554" customWidth="1"/>
    <col min="10249" max="10496" width="9.140625" style="554" customWidth="1"/>
    <col min="10497" max="10497" width="3.5703125" style="554" customWidth="1"/>
    <col min="10498" max="10498" width="11.85546875" style="554" customWidth="1"/>
    <col min="10499" max="10499" width="43.42578125" style="554" customWidth="1"/>
    <col min="10500" max="10500" width="9.140625" style="554" customWidth="1"/>
    <col min="10501" max="10501" width="11" style="554" customWidth="1"/>
    <col min="10502" max="10502" width="11.140625" style="554" customWidth="1"/>
    <col min="10503" max="10503" width="12.140625" style="554" customWidth="1"/>
    <col min="10504" max="10504" width="7.85546875" style="554" customWidth="1"/>
    <col min="10505" max="10752" width="9.140625" style="554" customWidth="1"/>
    <col min="10753" max="10753" width="3.5703125" style="554" customWidth="1"/>
    <col min="10754" max="10754" width="11.85546875" style="554" customWidth="1"/>
    <col min="10755" max="10755" width="43.42578125" style="554" customWidth="1"/>
    <col min="10756" max="10756" width="9.140625" style="554" customWidth="1"/>
    <col min="10757" max="10757" width="11" style="554" customWidth="1"/>
    <col min="10758" max="10758" width="11.140625" style="554" customWidth="1"/>
    <col min="10759" max="10759" width="12.140625" style="554" customWidth="1"/>
    <col min="10760" max="10760" width="7.85546875" style="554" customWidth="1"/>
    <col min="10761" max="11008" width="9.140625" style="554" customWidth="1"/>
    <col min="11009" max="11009" width="3.5703125" style="554" customWidth="1"/>
    <col min="11010" max="11010" width="11.85546875" style="554" customWidth="1"/>
    <col min="11011" max="11011" width="43.42578125" style="554" customWidth="1"/>
    <col min="11012" max="11012" width="9.140625" style="554" customWidth="1"/>
    <col min="11013" max="11013" width="11" style="554" customWidth="1"/>
    <col min="11014" max="11014" width="11.140625" style="554" customWidth="1"/>
    <col min="11015" max="11015" width="12.140625" style="554" customWidth="1"/>
    <col min="11016" max="11016" width="7.85546875" style="554" customWidth="1"/>
    <col min="11017" max="11264" width="9.140625" style="554" customWidth="1"/>
    <col min="11265" max="11265" width="3.5703125" style="554" customWidth="1"/>
    <col min="11266" max="11266" width="11.85546875" style="554" customWidth="1"/>
    <col min="11267" max="11267" width="43.42578125" style="554" customWidth="1"/>
    <col min="11268" max="11268" width="9.140625" style="554" customWidth="1"/>
    <col min="11269" max="11269" width="11" style="554" customWidth="1"/>
    <col min="11270" max="11270" width="11.140625" style="554" customWidth="1"/>
    <col min="11271" max="11271" width="12.140625" style="554" customWidth="1"/>
    <col min="11272" max="11272" width="7.85546875" style="554" customWidth="1"/>
    <col min="11273" max="11520" width="9.140625" style="554" customWidth="1"/>
    <col min="11521" max="11521" width="3.5703125" style="554" customWidth="1"/>
    <col min="11522" max="11522" width="11.85546875" style="554" customWidth="1"/>
    <col min="11523" max="11523" width="43.42578125" style="554" customWidth="1"/>
    <col min="11524" max="11524" width="9.140625" style="554" customWidth="1"/>
    <col min="11525" max="11525" width="11" style="554" customWidth="1"/>
    <col min="11526" max="11526" width="11.140625" style="554" customWidth="1"/>
    <col min="11527" max="11527" width="12.140625" style="554" customWidth="1"/>
    <col min="11528" max="11528" width="7.85546875" style="554" customWidth="1"/>
    <col min="11529" max="11776" width="9.140625" style="554" customWidth="1"/>
    <col min="11777" max="11777" width="3.5703125" style="554" customWidth="1"/>
    <col min="11778" max="11778" width="11.85546875" style="554" customWidth="1"/>
    <col min="11779" max="11779" width="43.42578125" style="554" customWidth="1"/>
    <col min="11780" max="11780" width="9.140625" style="554" customWidth="1"/>
    <col min="11781" max="11781" width="11" style="554" customWidth="1"/>
    <col min="11782" max="11782" width="11.140625" style="554" customWidth="1"/>
    <col min="11783" max="11783" width="12.140625" style="554" customWidth="1"/>
    <col min="11784" max="11784" width="7.85546875" style="554" customWidth="1"/>
    <col min="11785" max="12032" width="9.140625" style="554" customWidth="1"/>
    <col min="12033" max="12033" width="3.5703125" style="554" customWidth="1"/>
    <col min="12034" max="12034" width="11.85546875" style="554" customWidth="1"/>
    <col min="12035" max="12035" width="43.42578125" style="554" customWidth="1"/>
    <col min="12036" max="12036" width="9.140625" style="554" customWidth="1"/>
    <col min="12037" max="12037" width="11" style="554" customWidth="1"/>
    <col min="12038" max="12038" width="11.140625" style="554" customWidth="1"/>
    <col min="12039" max="12039" width="12.140625" style="554" customWidth="1"/>
    <col min="12040" max="12040" width="7.85546875" style="554" customWidth="1"/>
    <col min="12041" max="12288" width="9.140625" style="554" customWidth="1"/>
    <col min="12289" max="12289" width="3.5703125" style="554" customWidth="1"/>
    <col min="12290" max="12290" width="11.85546875" style="554" customWidth="1"/>
    <col min="12291" max="12291" width="43.42578125" style="554" customWidth="1"/>
    <col min="12292" max="12292" width="9.140625" style="554" customWidth="1"/>
    <col min="12293" max="12293" width="11" style="554" customWidth="1"/>
    <col min="12294" max="12294" width="11.140625" style="554" customWidth="1"/>
    <col min="12295" max="12295" width="12.140625" style="554" customWidth="1"/>
    <col min="12296" max="12296" width="7.85546875" style="554" customWidth="1"/>
    <col min="12297" max="12544" width="9.140625" style="554" customWidth="1"/>
    <col min="12545" max="12545" width="3.5703125" style="554" customWidth="1"/>
    <col min="12546" max="12546" width="11.85546875" style="554" customWidth="1"/>
    <col min="12547" max="12547" width="43.42578125" style="554" customWidth="1"/>
    <col min="12548" max="12548" width="9.140625" style="554" customWidth="1"/>
    <col min="12549" max="12549" width="11" style="554" customWidth="1"/>
    <col min="12550" max="12550" width="11.140625" style="554" customWidth="1"/>
    <col min="12551" max="12551" width="12.140625" style="554" customWidth="1"/>
    <col min="12552" max="12552" width="7.85546875" style="554" customWidth="1"/>
    <col min="12553" max="12800" width="9.140625" style="554" customWidth="1"/>
    <col min="12801" max="12801" width="3.5703125" style="554" customWidth="1"/>
    <col min="12802" max="12802" width="11.85546875" style="554" customWidth="1"/>
    <col min="12803" max="12803" width="43.42578125" style="554" customWidth="1"/>
    <col min="12804" max="12804" width="9.140625" style="554" customWidth="1"/>
    <col min="12805" max="12805" width="11" style="554" customWidth="1"/>
    <col min="12806" max="12806" width="11.140625" style="554" customWidth="1"/>
    <col min="12807" max="12807" width="12.140625" style="554" customWidth="1"/>
    <col min="12808" max="12808" width="7.85546875" style="554" customWidth="1"/>
    <col min="12809" max="13056" width="9.140625" style="554" customWidth="1"/>
    <col min="13057" max="13057" width="3.5703125" style="554" customWidth="1"/>
    <col min="13058" max="13058" width="11.85546875" style="554" customWidth="1"/>
    <col min="13059" max="13059" width="43.42578125" style="554" customWidth="1"/>
    <col min="13060" max="13060" width="9.140625" style="554" customWidth="1"/>
    <col min="13061" max="13061" width="11" style="554" customWidth="1"/>
    <col min="13062" max="13062" width="11.140625" style="554" customWidth="1"/>
    <col min="13063" max="13063" width="12.140625" style="554" customWidth="1"/>
    <col min="13064" max="13064" width="7.85546875" style="554" customWidth="1"/>
    <col min="13065" max="13312" width="9.140625" style="554" customWidth="1"/>
    <col min="13313" max="13313" width="3.5703125" style="554" customWidth="1"/>
    <col min="13314" max="13314" width="11.85546875" style="554" customWidth="1"/>
    <col min="13315" max="13315" width="43.42578125" style="554" customWidth="1"/>
    <col min="13316" max="13316" width="9.140625" style="554" customWidth="1"/>
    <col min="13317" max="13317" width="11" style="554" customWidth="1"/>
    <col min="13318" max="13318" width="11.140625" style="554" customWidth="1"/>
    <col min="13319" max="13319" width="12.140625" style="554" customWidth="1"/>
    <col min="13320" max="13320" width="7.85546875" style="554" customWidth="1"/>
    <col min="13321" max="13568" width="9.140625" style="554" customWidth="1"/>
    <col min="13569" max="13569" width="3.5703125" style="554" customWidth="1"/>
    <col min="13570" max="13570" width="11.85546875" style="554" customWidth="1"/>
    <col min="13571" max="13571" width="43.42578125" style="554" customWidth="1"/>
    <col min="13572" max="13572" width="9.140625" style="554" customWidth="1"/>
    <col min="13573" max="13573" width="11" style="554" customWidth="1"/>
    <col min="13574" max="13574" width="11.140625" style="554" customWidth="1"/>
    <col min="13575" max="13575" width="12.140625" style="554" customWidth="1"/>
    <col min="13576" max="13576" width="7.85546875" style="554" customWidth="1"/>
    <col min="13577" max="13824" width="9.140625" style="554" customWidth="1"/>
    <col min="13825" max="13825" width="3.5703125" style="554" customWidth="1"/>
    <col min="13826" max="13826" width="11.85546875" style="554" customWidth="1"/>
    <col min="13827" max="13827" width="43.42578125" style="554" customWidth="1"/>
    <col min="13828" max="13828" width="9.140625" style="554" customWidth="1"/>
    <col min="13829" max="13829" width="11" style="554" customWidth="1"/>
    <col min="13830" max="13830" width="11.140625" style="554" customWidth="1"/>
    <col min="13831" max="13831" width="12.140625" style="554" customWidth="1"/>
    <col min="13832" max="13832" width="7.85546875" style="554" customWidth="1"/>
    <col min="13833" max="14080" width="9.140625" style="554" customWidth="1"/>
    <col min="14081" max="14081" width="3.5703125" style="554" customWidth="1"/>
    <col min="14082" max="14082" width="11.85546875" style="554" customWidth="1"/>
    <col min="14083" max="14083" width="43.42578125" style="554" customWidth="1"/>
    <col min="14084" max="14084" width="9.140625" style="554" customWidth="1"/>
    <col min="14085" max="14085" width="11" style="554" customWidth="1"/>
    <col min="14086" max="14086" width="11.140625" style="554" customWidth="1"/>
    <col min="14087" max="14087" width="12.140625" style="554" customWidth="1"/>
    <col min="14088" max="14088" width="7.85546875" style="554" customWidth="1"/>
    <col min="14089" max="14336" width="9.140625" style="554" customWidth="1"/>
    <col min="14337" max="14337" width="3.5703125" style="554" customWidth="1"/>
    <col min="14338" max="14338" width="11.85546875" style="554" customWidth="1"/>
    <col min="14339" max="14339" width="43.42578125" style="554" customWidth="1"/>
    <col min="14340" max="14340" width="9.140625" style="554" customWidth="1"/>
    <col min="14341" max="14341" width="11" style="554" customWidth="1"/>
    <col min="14342" max="14342" width="11.140625" style="554" customWidth="1"/>
    <col min="14343" max="14343" width="12.140625" style="554" customWidth="1"/>
    <col min="14344" max="14344" width="7.85546875" style="554" customWidth="1"/>
    <col min="14345" max="14592" width="9.140625" style="554" customWidth="1"/>
    <col min="14593" max="14593" width="3.5703125" style="554" customWidth="1"/>
    <col min="14594" max="14594" width="11.85546875" style="554" customWidth="1"/>
    <col min="14595" max="14595" width="43.42578125" style="554" customWidth="1"/>
    <col min="14596" max="14596" width="9.140625" style="554" customWidth="1"/>
    <col min="14597" max="14597" width="11" style="554" customWidth="1"/>
    <col min="14598" max="14598" width="11.140625" style="554" customWidth="1"/>
    <col min="14599" max="14599" width="12.140625" style="554" customWidth="1"/>
    <col min="14600" max="14600" width="7.85546875" style="554" customWidth="1"/>
    <col min="14601" max="14848" width="9.140625" style="554" customWidth="1"/>
    <col min="14849" max="14849" width="3.5703125" style="554" customWidth="1"/>
    <col min="14850" max="14850" width="11.85546875" style="554" customWidth="1"/>
    <col min="14851" max="14851" width="43.42578125" style="554" customWidth="1"/>
    <col min="14852" max="14852" width="9.140625" style="554" customWidth="1"/>
    <col min="14853" max="14853" width="11" style="554" customWidth="1"/>
    <col min="14854" max="14854" width="11.140625" style="554" customWidth="1"/>
    <col min="14855" max="14855" width="12.140625" style="554" customWidth="1"/>
    <col min="14856" max="14856" width="7.85546875" style="554" customWidth="1"/>
    <col min="14857" max="15104" width="9.140625" style="554" customWidth="1"/>
    <col min="15105" max="15105" width="3.5703125" style="554" customWidth="1"/>
    <col min="15106" max="15106" width="11.85546875" style="554" customWidth="1"/>
    <col min="15107" max="15107" width="43.42578125" style="554" customWidth="1"/>
    <col min="15108" max="15108" width="9.140625" style="554" customWidth="1"/>
    <col min="15109" max="15109" width="11" style="554" customWidth="1"/>
    <col min="15110" max="15110" width="11.140625" style="554" customWidth="1"/>
    <col min="15111" max="15111" width="12.140625" style="554" customWidth="1"/>
    <col min="15112" max="15112" width="7.85546875" style="554" customWidth="1"/>
    <col min="15113" max="15360" width="9.140625" style="554" customWidth="1"/>
    <col min="15361" max="15361" width="3.5703125" style="554" customWidth="1"/>
    <col min="15362" max="15362" width="11.85546875" style="554" customWidth="1"/>
    <col min="15363" max="15363" width="43.42578125" style="554" customWidth="1"/>
    <col min="15364" max="15364" width="9.140625" style="554" customWidth="1"/>
    <col min="15365" max="15365" width="11" style="554" customWidth="1"/>
    <col min="15366" max="15366" width="11.140625" style="554" customWidth="1"/>
    <col min="15367" max="15367" width="12.140625" style="554" customWidth="1"/>
    <col min="15368" max="15368" width="7.85546875" style="554" customWidth="1"/>
    <col min="15369" max="15616" width="9.140625" style="554" customWidth="1"/>
    <col min="15617" max="15617" width="3.5703125" style="554" customWidth="1"/>
    <col min="15618" max="15618" width="11.85546875" style="554" customWidth="1"/>
    <col min="15619" max="15619" width="43.42578125" style="554" customWidth="1"/>
    <col min="15620" max="15620" width="9.140625" style="554" customWidth="1"/>
    <col min="15621" max="15621" width="11" style="554" customWidth="1"/>
    <col min="15622" max="15622" width="11.140625" style="554" customWidth="1"/>
    <col min="15623" max="15623" width="12.140625" style="554" customWidth="1"/>
    <col min="15624" max="15624" width="7.85546875" style="554" customWidth="1"/>
    <col min="15625" max="15872" width="9.140625" style="554" customWidth="1"/>
    <col min="15873" max="15873" width="3.5703125" style="554" customWidth="1"/>
    <col min="15874" max="15874" width="11.85546875" style="554" customWidth="1"/>
    <col min="15875" max="15875" width="43.42578125" style="554" customWidth="1"/>
    <col min="15876" max="15876" width="9.140625" style="554" customWidth="1"/>
    <col min="15877" max="15877" width="11" style="554" customWidth="1"/>
    <col min="15878" max="15878" width="11.140625" style="554" customWidth="1"/>
    <col min="15879" max="15879" width="12.140625" style="554" customWidth="1"/>
    <col min="15880" max="15880" width="7.85546875" style="554" customWidth="1"/>
    <col min="15881" max="16128" width="9.140625" style="554" customWidth="1"/>
    <col min="16129" max="16129" width="3.5703125" style="554" customWidth="1"/>
    <col min="16130" max="16130" width="11.85546875" style="554" customWidth="1"/>
    <col min="16131" max="16131" width="43.42578125" style="554" customWidth="1"/>
    <col min="16132" max="16132" width="9.140625" style="554" customWidth="1"/>
    <col min="16133" max="16133" width="11" style="554" customWidth="1"/>
    <col min="16134" max="16134" width="11.140625" style="554" customWidth="1"/>
    <col min="16135" max="16135" width="12.140625" style="554" customWidth="1"/>
    <col min="16136" max="16136" width="7.85546875" style="554" customWidth="1"/>
    <col min="16137" max="16384" width="9.140625" style="554" customWidth="1"/>
  </cols>
  <sheetData>
    <row r="1" spans="1:8" ht="36" customHeight="1">
      <c r="A1" s="861" t="s">
        <v>939</v>
      </c>
      <c r="B1" s="861"/>
      <c r="C1" s="861"/>
      <c r="D1" s="861"/>
      <c r="E1" s="861"/>
      <c r="F1" s="861"/>
      <c r="G1" s="861"/>
    </row>
    <row r="2" spans="1:8" ht="7.5" customHeight="1">
      <c r="A2" s="861"/>
      <c r="B2" s="861"/>
      <c r="C2" s="861"/>
      <c r="D2" s="861"/>
      <c r="E2" s="861"/>
      <c r="F2" s="861"/>
      <c r="G2" s="861"/>
    </row>
    <row r="3" spans="1:8" ht="44.25" customHeight="1" thickBot="1">
      <c r="A3" s="860" t="s">
        <v>250</v>
      </c>
      <c r="B3" s="860"/>
      <c r="C3" s="860"/>
      <c r="D3" s="860"/>
      <c r="E3" s="860"/>
      <c r="F3" s="860"/>
      <c r="G3" s="860"/>
    </row>
    <row r="4" spans="1:8" ht="45.75" thickTop="1">
      <c r="A4" s="555" t="s">
        <v>255</v>
      </c>
      <c r="B4" s="556" t="s">
        <v>256</v>
      </c>
      <c r="C4" s="556" t="s">
        <v>257</v>
      </c>
      <c r="D4" s="557" t="s">
        <v>258</v>
      </c>
      <c r="E4" s="557" t="s">
        <v>29</v>
      </c>
      <c r="F4" s="558" t="s">
        <v>259</v>
      </c>
      <c r="G4" s="559" t="s">
        <v>260</v>
      </c>
    </row>
    <row r="5" spans="1:8" ht="15.75" customHeight="1" thickBot="1">
      <c r="A5" s="560" t="s">
        <v>261</v>
      </c>
      <c r="B5" s="561" t="s">
        <v>262</v>
      </c>
      <c r="C5" s="561" t="s">
        <v>263</v>
      </c>
      <c r="D5" s="561" t="s">
        <v>264</v>
      </c>
      <c r="E5" s="562" t="s">
        <v>265</v>
      </c>
      <c r="F5" s="562" t="s">
        <v>266</v>
      </c>
      <c r="G5" s="563" t="s">
        <v>267</v>
      </c>
    </row>
    <row r="6" spans="1:8" ht="24.75" thickTop="1">
      <c r="A6" s="564"/>
      <c r="B6" s="565" t="s">
        <v>268</v>
      </c>
      <c r="C6" s="566" t="s">
        <v>31</v>
      </c>
      <c r="D6" s="567"/>
      <c r="E6" s="568"/>
      <c r="F6" s="568"/>
      <c r="G6" s="569"/>
    </row>
    <row r="7" spans="1:8" ht="24">
      <c r="A7" s="570"/>
      <c r="B7" s="571" t="s">
        <v>907</v>
      </c>
      <c r="C7" s="572" t="s">
        <v>269</v>
      </c>
      <c r="D7" s="573"/>
      <c r="E7" s="574"/>
      <c r="F7" s="575"/>
      <c r="G7" s="576"/>
    </row>
    <row r="8" spans="1:8" thickBot="1">
      <c r="A8" s="577">
        <v>1</v>
      </c>
      <c r="B8" s="578" t="s">
        <v>270</v>
      </c>
      <c r="C8" s="579" t="s">
        <v>271</v>
      </c>
      <c r="D8" s="580" t="s">
        <v>272</v>
      </c>
      <c r="E8" s="581">
        <v>1</v>
      </c>
      <c r="F8" s="582"/>
      <c r="G8" s="583"/>
    </row>
    <row r="9" spans="1:8" ht="37.5" thickTop="1" thickBot="1">
      <c r="A9" s="584"/>
      <c r="B9" s="585" t="s">
        <v>273</v>
      </c>
      <c r="C9" s="586" t="s">
        <v>274</v>
      </c>
      <c r="D9" s="587"/>
      <c r="E9" s="588"/>
      <c r="F9" s="588"/>
      <c r="G9" s="589"/>
    </row>
    <row r="10" spans="1:8" ht="12.75">
      <c r="A10" s="590"/>
      <c r="B10" s="591" t="s">
        <v>275</v>
      </c>
      <c r="C10" s="592" t="s">
        <v>276</v>
      </c>
      <c r="D10" s="593"/>
      <c r="E10" s="594"/>
      <c r="F10" s="594"/>
      <c r="G10" s="595"/>
    </row>
    <row r="11" spans="1:8" ht="22.5">
      <c r="A11" s="596">
        <f>A8+1</f>
        <v>2</v>
      </c>
      <c r="B11" s="597" t="s">
        <v>277</v>
      </c>
      <c r="C11" s="598" t="s">
        <v>278</v>
      </c>
      <c r="D11" s="599" t="s">
        <v>279</v>
      </c>
      <c r="E11" s="600">
        <v>4492.8</v>
      </c>
      <c r="F11" s="582"/>
      <c r="G11" s="601"/>
      <c r="H11" s="602"/>
    </row>
    <row r="12" spans="1:8" ht="22.5">
      <c r="A12" s="603">
        <f>A11+1</f>
        <v>3</v>
      </c>
      <c r="B12" s="604"/>
      <c r="C12" s="605" t="s">
        <v>280</v>
      </c>
      <c r="D12" s="604" t="s">
        <v>144</v>
      </c>
      <c r="E12" s="606">
        <v>280</v>
      </c>
      <c r="F12" s="607"/>
      <c r="G12" s="608"/>
      <c r="H12" s="609"/>
    </row>
    <row r="13" spans="1:8" ht="33.75">
      <c r="A13" s="610">
        <f>A12+1</f>
        <v>4</v>
      </c>
      <c r="B13" s="611" t="s">
        <v>281</v>
      </c>
      <c r="C13" s="612" t="s">
        <v>908</v>
      </c>
      <c r="D13" s="613" t="s">
        <v>279</v>
      </c>
      <c r="E13" s="614">
        <v>2246.9</v>
      </c>
      <c r="F13" s="615"/>
      <c r="G13" s="601"/>
      <c r="H13" s="602"/>
    </row>
    <row r="14" spans="1:8" ht="12.75">
      <c r="A14" s="616"/>
      <c r="B14" s="591" t="s">
        <v>282</v>
      </c>
      <c r="C14" s="592" t="s">
        <v>283</v>
      </c>
      <c r="D14" s="617"/>
      <c r="E14" s="594"/>
      <c r="F14" s="594"/>
      <c r="G14" s="595"/>
    </row>
    <row r="15" spans="1:8" ht="12.75">
      <c r="A15" s="577"/>
      <c r="B15" s="618" t="s">
        <v>284</v>
      </c>
      <c r="C15" s="619" t="s">
        <v>942</v>
      </c>
      <c r="D15" s="620" t="s">
        <v>285</v>
      </c>
      <c r="E15" s="621" t="s">
        <v>285</v>
      </c>
      <c r="F15" s="582" t="s">
        <v>285</v>
      </c>
      <c r="G15" s="583" t="s">
        <v>285</v>
      </c>
    </row>
    <row r="16" spans="1:8" ht="22.5">
      <c r="A16" s="603">
        <f>A13+1</f>
        <v>5</v>
      </c>
      <c r="B16" s="622"/>
      <c r="C16" s="623" t="s">
        <v>909</v>
      </c>
      <c r="D16" s="607" t="s">
        <v>9</v>
      </c>
      <c r="E16" s="624">
        <v>336</v>
      </c>
      <c r="F16" s="607"/>
      <c r="G16" s="608"/>
    </row>
    <row r="17" spans="1:8" ht="12.75">
      <c r="A17" s="603"/>
      <c r="B17" s="604" t="s">
        <v>286</v>
      </c>
      <c r="C17" s="625" t="s">
        <v>910</v>
      </c>
      <c r="D17" s="626" t="s">
        <v>285</v>
      </c>
      <c r="E17" s="607" t="s">
        <v>285</v>
      </c>
      <c r="F17" s="607" t="s">
        <v>285</v>
      </c>
      <c r="G17" s="608" t="s">
        <v>285</v>
      </c>
    </row>
    <row r="18" spans="1:8" thickBot="1">
      <c r="A18" s="577">
        <f>A16+1</f>
        <v>6</v>
      </c>
      <c r="B18" s="627"/>
      <c r="C18" s="628" t="s">
        <v>943</v>
      </c>
      <c r="D18" s="599" t="s">
        <v>287</v>
      </c>
      <c r="E18" s="600">
        <v>2</v>
      </c>
      <c r="F18" s="621"/>
      <c r="G18" s="629"/>
    </row>
    <row r="19" spans="1:8" ht="25.5" thickTop="1" thickBot="1">
      <c r="A19" s="584"/>
      <c r="B19" s="585" t="s">
        <v>288</v>
      </c>
      <c r="C19" s="630" t="s">
        <v>289</v>
      </c>
      <c r="D19" s="587"/>
      <c r="E19" s="588"/>
      <c r="F19" s="588"/>
      <c r="G19" s="589"/>
    </row>
    <row r="20" spans="1:8" thickBot="1">
      <c r="A20" s="631"/>
      <c r="B20" s="632" t="s">
        <v>290</v>
      </c>
      <c r="C20" s="633" t="s">
        <v>291</v>
      </c>
      <c r="D20" s="634"/>
      <c r="E20" s="635"/>
      <c r="F20" s="635"/>
      <c r="G20" s="636"/>
    </row>
    <row r="21" spans="1:8" ht="12.75">
      <c r="A21" s="637">
        <f>A18+1</f>
        <v>7</v>
      </c>
      <c r="B21" s="638" t="s">
        <v>292</v>
      </c>
      <c r="C21" s="639" t="s">
        <v>293</v>
      </c>
      <c r="D21" s="640" t="s">
        <v>294</v>
      </c>
      <c r="E21" s="614">
        <f>SUM(E22:E26)</f>
        <v>133990.1</v>
      </c>
      <c r="F21" s="615"/>
      <c r="G21" s="601"/>
    </row>
    <row r="22" spans="1:8" ht="12.75">
      <c r="A22" s="603"/>
      <c r="B22" s="641"/>
      <c r="C22" s="642" t="s">
        <v>295</v>
      </c>
      <c r="D22" s="640" t="s">
        <v>294</v>
      </c>
      <c r="E22" s="614">
        <v>14832.1</v>
      </c>
      <c r="F22" s="615" t="s">
        <v>285</v>
      </c>
      <c r="G22" s="608" t="s">
        <v>285</v>
      </c>
      <c r="H22" s="602"/>
    </row>
    <row r="23" spans="1:8" ht="12.75">
      <c r="A23" s="603"/>
      <c r="B23" s="641"/>
      <c r="C23" s="642" t="s">
        <v>296</v>
      </c>
      <c r="D23" s="640" t="s">
        <v>294</v>
      </c>
      <c r="E23" s="614">
        <v>21594</v>
      </c>
      <c r="F23" s="615" t="s">
        <v>285</v>
      </c>
      <c r="G23" s="608" t="s">
        <v>285</v>
      </c>
    </row>
    <row r="24" spans="1:8" ht="12.75">
      <c r="A24" s="603"/>
      <c r="B24" s="641"/>
      <c r="C24" s="642" t="s">
        <v>297</v>
      </c>
      <c r="D24" s="641" t="s">
        <v>294</v>
      </c>
      <c r="E24" s="606">
        <v>32327</v>
      </c>
      <c r="F24" s="615" t="s">
        <v>285</v>
      </c>
      <c r="G24" s="608" t="s">
        <v>285</v>
      </c>
    </row>
    <row r="25" spans="1:8" ht="12.75">
      <c r="A25" s="603"/>
      <c r="B25" s="641"/>
      <c r="C25" s="643" t="s">
        <v>298</v>
      </c>
      <c r="D25" s="641" t="s">
        <v>294</v>
      </c>
      <c r="E25" s="606">
        <f>5336.7+47631</f>
        <v>52967.7</v>
      </c>
      <c r="F25" s="615" t="s">
        <v>285</v>
      </c>
      <c r="G25" s="608" t="s">
        <v>285</v>
      </c>
    </row>
    <row r="26" spans="1:8" ht="12.75">
      <c r="A26" s="603"/>
      <c r="B26" s="641"/>
      <c r="C26" s="643" t="s">
        <v>299</v>
      </c>
      <c r="D26" s="641" t="s">
        <v>294</v>
      </c>
      <c r="E26" s="606">
        <v>12269.3</v>
      </c>
      <c r="F26" s="615" t="s">
        <v>285</v>
      </c>
      <c r="G26" s="608" t="s">
        <v>285</v>
      </c>
    </row>
    <row r="27" spans="1:8" thickBot="1">
      <c r="A27" s="596">
        <f>A21+1</f>
        <v>8</v>
      </c>
      <c r="B27" s="618"/>
      <c r="C27" s="644" t="s">
        <v>300</v>
      </c>
      <c r="D27" s="580" t="s">
        <v>301</v>
      </c>
      <c r="E27" s="581">
        <v>154</v>
      </c>
      <c r="F27" s="582"/>
      <c r="G27" s="583"/>
    </row>
    <row r="28" spans="1:8" ht="25.5" thickTop="1" thickBot="1">
      <c r="A28" s="584"/>
      <c r="B28" s="585" t="s">
        <v>302</v>
      </c>
      <c r="C28" s="630" t="s">
        <v>303</v>
      </c>
      <c r="D28" s="587"/>
      <c r="E28" s="588"/>
      <c r="F28" s="645"/>
      <c r="G28" s="589"/>
    </row>
    <row r="29" spans="1:8" thickBot="1">
      <c r="A29" s="631"/>
      <c r="B29" s="632" t="s">
        <v>304</v>
      </c>
      <c r="C29" s="646" t="s">
        <v>305</v>
      </c>
      <c r="D29" s="634"/>
      <c r="E29" s="635"/>
      <c r="F29" s="635"/>
      <c r="G29" s="636"/>
    </row>
    <row r="30" spans="1:8" ht="12.75">
      <c r="A30" s="647">
        <f>A27+1</f>
        <v>9</v>
      </c>
      <c r="B30" s="640" t="s">
        <v>306</v>
      </c>
      <c r="C30" s="648" t="s">
        <v>307</v>
      </c>
      <c r="D30" s="640" t="s">
        <v>279</v>
      </c>
      <c r="E30" s="615">
        <v>165.2</v>
      </c>
      <c r="F30" s="615"/>
      <c r="G30" s="601"/>
      <c r="H30" s="602"/>
    </row>
    <row r="31" spans="1:8" ht="12.75">
      <c r="A31" s="577"/>
      <c r="B31" s="578" t="s">
        <v>308</v>
      </c>
      <c r="C31" s="649" t="s">
        <v>944</v>
      </c>
      <c r="D31" s="578" t="s">
        <v>285</v>
      </c>
      <c r="E31" s="621" t="s">
        <v>285</v>
      </c>
      <c r="F31" s="621" t="s">
        <v>285</v>
      </c>
      <c r="G31" s="629" t="s">
        <v>285</v>
      </c>
    </row>
    <row r="32" spans="1:8" ht="12.75">
      <c r="A32" s="650">
        <f>A30+1</f>
        <v>10</v>
      </c>
      <c r="B32" s="641"/>
      <c r="C32" s="651" t="s">
        <v>309</v>
      </c>
      <c r="D32" s="641" t="s">
        <v>279</v>
      </c>
      <c r="E32" s="606">
        <v>422</v>
      </c>
      <c r="F32" s="607"/>
      <c r="G32" s="608"/>
      <c r="H32" s="602"/>
    </row>
    <row r="33" spans="1:8" ht="22.5">
      <c r="A33" s="650"/>
      <c r="B33" s="641" t="s">
        <v>310</v>
      </c>
      <c r="C33" s="651" t="s">
        <v>911</v>
      </c>
      <c r="D33" s="641" t="s">
        <v>285</v>
      </c>
      <c r="E33" s="607" t="s">
        <v>285</v>
      </c>
      <c r="F33" s="607" t="s">
        <v>285</v>
      </c>
      <c r="G33" s="608" t="s">
        <v>285</v>
      </c>
    </row>
    <row r="34" spans="1:8" ht="12.75">
      <c r="A34" s="650">
        <f>A32+1</f>
        <v>11</v>
      </c>
      <c r="B34" s="641"/>
      <c r="C34" s="651" t="s">
        <v>912</v>
      </c>
      <c r="D34" s="641" t="s">
        <v>279</v>
      </c>
      <c r="E34" s="606">
        <v>102.1</v>
      </c>
      <c r="F34" s="607"/>
      <c r="G34" s="608"/>
      <c r="H34" s="602"/>
    </row>
    <row r="35" spans="1:8" ht="12.75">
      <c r="A35" s="650"/>
      <c r="B35" s="641" t="s">
        <v>311</v>
      </c>
      <c r="C35" s="651" t="s">
        <v>312</v>
      </c>
      <c r="D35" s="641" t="s">
        <v>285</v>
      </c>
      <c r="E35" s="607" t="s">
        <v>285</v>
      </c>
      <c r="F35" s="607" t="s">
        <v>285</v>
      </c>
      <c r="G35" s="608" t="s">
        <v>285</v>
      </c>
    </row>
    <row r="36" spans="1:8" ht="12.75">
      <c r="A36" s="650">
        <f>1+A34</f>
        <v>12</v>
      </c>
      <c r="B36" s="641"/>
      <c r="C36" s="651" t="s">
        <v>313</v>
      </c>
      <c r="D36" s="641" t="s">
        <v>279</v>
      </c>
      <c r="E36" s="606">
        <v>52</v>
      </c>
      <c r="F36" s="607"/>
      <c r="G36" s="608"/>
    </row>
    <row r="37" spans="1:8" ht="22.5">
      <c r="A37" s="650">
        <f>1+A36</f>
        <v>13</v>
      </c>
      <c r="B37" s="641"/>
      <c r="C37" s="651" t="s">
        <v>314</v>
      </c>
      <c r="D37" s="641" t="s">
        <v>279</v>
      </c>
      <c r="E37" s="606">
        <v>481.3</v>
      </c>
      <c r="F37" s="607"/>
      <c r="G37" s="608"/>
      <c r="H37" s="602"/>
    </row>
    <row r="38" spans="1:8" thickBot="1">
      <c r="A38" s="652">
        <f>1+A37</f>
        <v>14</v>
      </c>
      <c r="B38" s="580" t="s">
        <v>315</v>
      </c>
      <c r="C38" s="644" t="s">
        <v>316</v>
      </c>
      <c r="D38" s="580" t="s">
        <v>279</v>
      </c>
      <c r="E38" s="581">
        <v>39.4</v>
      </c>
      <c r="F38" s="582"/>
      <c r="G38" s="583"/>
    </row>
    <row r="39" spans="1:8" thickBot="1">
      <c r="A39" s="631"/>
      <c r="B39" s="632" t="s">
        <v>317</v>
      </c>
      <c r="C39" s="646" t="s">
        <v>318</v>
      </c>
      <c r="D39" s="634"/>
      <c r="E39" s="635"/>
      <c r="F39" s="635"/>
      <c r="G39" s="636"/>
    </row>
    <row r="40" spans="1:8" ht="12.75">
      <c r="A40" s="610"/>
      <c r="B40" s="611" t="s">
        <v>319</v>
      </c>
      <c r="C40" s="648" t="s">
        <v>320</v>
      </c>
      <c r="D40" s="640" t="s">
        <v>285</v>
      </c>
      <c r="E40" s="615" t="s">
        <v>285</v>
      </c>
      <c r="F40" s="615" t="s">
        <v>285</v>
      </c>
      <c r="G40" s="601" t="s">
        <v>285</v>
      </c>
    </row>
    <row r="41" spans="1:8" ht="22.5">
      <c r="A41" s="653">
        <f>1+A38</f>
        <v>15</v>
      </c>
      <c r="B41" s="654"/>
      <c r="C41" s="655" t="s">
        <v>913</v>
      </c>
      <c r="D41" s="656" t="s">
        <v>279</v>
      </c>
      <c r="E41" s="606">
        <v>56.3</v>
      </c>
      <c r="F41" s="606"/>
      <c r="G41" s="657"/>
      <c r="H41" s="602"/>
    </row>
    <row r="42" spans="1:8" ht="22.5">
      <c r="A42" s="653">
        <f>1+A41</f>
        <v>16</v>
      </c>
      <c r="B42" s="654"/>
      <c r="C42" s="655" t="s">
        <v>914</v>
      </c>
      <c r="D42" s="656" t="s">
        <v>279</v>
      </c>
      <c r="E42" s="606">
        <v>4.5</v>
      </c>
      <c r="F42" s="606"/>
      <c r="G42" s="657"/>
      <c r="H42" s="602"/>
    </row>
    <row r="43" spans="1:8" ht="23.25" thickBot="1">
      <c r="A43" s="658">
        <f>1+A42</f>
        <v>17</v>
      </c>
      <c r="B43" s="659"/>
      <c r="C43" s="660" t="s">
        <v>915</v>
      </c>
      <c r="D43" s="661" t="s">
        <v>279</v>
      </c>
      <c r="E43" s="581">
        <v>132.30000000000001</v>
      </c>
      <c r="F43" s="581"/>
      <c r="G43" s="662"/>
      <c r="H43" s="602"/>
    </row>
    <row r="44" spans="1:8" thickBot="1">
      <c r="A44" s="631"/>
      <c r="B44" s="632" t="s">
        <v>321</v>
      </c>
      <c r="C44" s="633" t="s">
        <v>322</v>
      </c>
      <c r="D44" s="663"/>
      <c r="E44" s="635"/>
      <c r="F44" s="635"/>
      <c r="G44" s="636"/>
    </row>
    <row r="45" spans="1:8" ht="23.25" thickBot="1">
      <c r="A45" s="637">
        <f>A43+1</f>
        <v>18</v>
      </c>
      <c r="B45" s="638" t="s">
        <v>323</v>
      </c>
      <c r="C45" s="664" t="s">
        <v>324</v>
      </c>
      <c r="D45" s="578" t="s">
        <v>301</v>
      </c>
      <c r="E45" s="600">
        <v>680</v>
      </c>
      <c r="F45" s="621"/>
      <c r="G45" s="629"/>
      <c r="H45" s="602"/>
    </row>
    <row r="46" spans="1:8" ht="26.25" customHeight="1" thickTop="1" thickBot="1">
      <c r="A46" s="665"/>
      <c r="B46" s="666" t="s">
        <v>325</v>
      </c>
      <c r="C46" s="667" t="s">
        <v>326</v>
      </c>
      <c r="D46" s="668"/>
      <c r="E46" s="669"/>
      <c r="F46" s="669"/>
      <c r="G46" s="670"/>
    </row>
    <row r="47" spans="1:8" thickBot="1">
      <c r="A47" s="631"/>
      <c r="B47" s="671" t="s">
        <v>327</v>
      </c>
      <c r="C47" s="672" t="s">
        <v>328</v>
      </c>
      <c r="D47" s="634"/>
      <c r="E47" s="635"/>
      <c r="F47" s="635"/>
      <c r="G47" s="673"/>
    </row>
    <row r="48" spans="1:8" ht="12.75">
      <c r="A48" s="647"/>
      <c r="B48" s="674" t="s">
        <v>329</v>
      </c>
      <c r="C48" s="675" t="s">
        <v>330</v>
      </c>
      <c r="D48" s="640" t="s">
        <v>285</v>
      </c>
      <c r="E48" s="614" t="s">
        <v>285</v>
      </c>
      <c r="F48" s="615" t="s">
        <v>285</v>
      </c>
      <c r="G48" s="601" t="s">
        <v>285</v>
      </c>
    </row>
    <row r="49" spans="1:8" ht="12.75">
      <c r="A49" s="650">
        <f>A45+1</f>
        <v>19</v>
      </c>
      <c r="B49" s="604"/>
      <c r="C49" s="676" t="s">
        <v>331</v>
      </c>
      <c r="D49" s="641" t="s">
        <v>332</v>
      </c>
      <c r="E49" s="606">
        <v>71.42</v>
      </c>
      <c r="F49" s="607"/>
      <c r="G49" s="608"/>
    </row>
    <row r="50" spans="1:8" ht="22.5">
      <c r="A50" s="650"/>
      <c r="B50" s="604" t="s">
        <v>333</v>
      </c>
      <c r="C50" s="676" t="s">
        <v>334</v>
      </c>
      <c r="D50" s="641" t="s">
        <v>285</v>
      </c>
      <c r="E50" s="606" t="s">
        <v>285</v>
      </c>
      <c r="F50" s="607" t="s">
        <v>285</v>
      </c>
      <c r="G50" s="608" t="s">
        <v>285</v>
      </c>
    </row>
    <row r="51" spans="1:8" ht="23.25" thickBot="1">
      <c r="A51" s="652">
        <f>A49+1</f>
        <v>20</v>
      </c>
      <c r="B51" s="618"/>
      <c r="C51" s="677" t="s">
        <v>916</v>
      </c>
      <c r="D51" s="580" t="s">
        <v>294</v>
      </c>
      <c r="E51" s="581">
        <v>1060.8</v>
      </c>
      <c r="F51" s="582"/>
      <c r="G51" s="583"/>
      <c r="H51" s="602"/>
    </row>
    <row r="52" spans="1:8" thickBot="1">
      <c r="A52" s="631"/>
      <c r="B52" s="671" t="s">
        <v>335</v>
      </c>
      <c r="C52" s="672" t="s">
        <v>336</v>
      </c>
      <c r="D52" s="634"/>
      <c r="E52" s="635"/>
      <c r="F52" s="635"/>
      <c r="G52" s="673"/>
    </row>
    <row r="53" spans="1:8" ht="22.5">
      <c r="A53" s="647"/>
      <c r="B53" s="674" t="s">
        <v>337</v>
      </c>
      <c r="C53" s="675" t="s">
        <v>338</v>
      </c>
      <c r="D53" s="640" t="s">
        <v>285</v>
      </c>
      <c r="E53" s="614" t="s">
        <v>285</v>
      </c>
      <c r="F53" s="615" t="s">
        <v>285</v>
      </c>
      <c r="G53" s="601" t="s">
        <v>285</v>
      </c>
    </row>
    <row r="54" spans="1:8" ht="33.75">
      <c r="A54" s="650">
        <f>A51+1</f>
        <v>21</v>
      </c>
      <c r="B54" s="604"/>
      <c r="C54" s="676" t="s">
        <v>339</v>
      </c>
      <c r="D54" s="641" t="s">
        <v>144</v>
      </c>
      <c r="E54" s="606">
        <v>830.8</v>
      </c>
      <c r="F54" s="607"/>
      <c r="G54" s="608"/>
    </row>
    <row r="55" spans="1:8" ht="23.25" thickBot="1">
      <c r="A55" s="652">
        <f>A54+1</f>
        <v>22</v>
      </c>
      <c r="B55" s="618"/>
      <c r="C55" s="677" t="s">
        <v>340</v>
      </c>
      <c r="D55" s="580" t="s">
        <v>144</v>
      </c>
      <c r="E55" s="581">
        <v>55.5</v>
      </c>
      <c r="F55" s="582"/>
      <c r="G55" s="583"/>
    </row>
    <row r="56" spans="1:8" ht="25.5" thickTop="1" thickBot="1">
      <c r="A56" s="584"/>
      <c r="B56" s="585" t="s">
        <v>341</v>
      </c>
      <c r="C56" s="630" t="s">
        <v>342</v>
      </c>
      <c r="D56" s="587"/>
      <c r="E56" s="588"/>
      <c r="F56" s="588"/>
      <c r="G56" s="589"/>
    </row>
    <row r="57" spans="1:8" thickBot="1">
      <c r="A57" s="631"/>
      <c r="B57" s="632" t="s">
        <v>343</v>
      </c>
      <c r="C57" s="646" t="s">
        <v>344</v>
      </c>
      <c r="D57" s="634"/>
      <c r="E57" s="635"/>
      <c r="F57" s="678"/>
      <c r="G57" s="679"/>
    </row>
    <row r="58" spans="1:8" ht="34.5" thickBot="1">
      <c r="A58" s="680">
        <f>A55+1</f>
        <v>23</v>
      </c>
      <c r="B58" s="578" t="s">
        <v>345</v>
      </c>
      <c r="C58" s="649" t="s">
        <v>346</v>
      </c>
      <c r="D58" s="578" t="s">
        <v>144</v>
      </c>
      <c r="E58" s="600">
        <v>783</v>
      </c>
      <c r="F58" s="621"/>
      <c r="G58" s="629"/>
    </row>
    <row r="59" spans="1:8" thickBot="1">
      <c r="A59" s="631"/>
      <c r="B59" s="632" t="s">
        <v>347</v>
      </c>
      <c r="C59" s="646" t="s">
        <v>348</v>
      </c>
      <c r="D59" s="634"/>
      <c r="E59" s="635"/>
      <c r="F59" s="681"/>
      <c r="G59" s="679"/>
    </row>
    <row r="60" spans="1:8" ht="23.25" thickBot="1">
      <c r="A60" s="637">
        <f>A58+1</f>
        <v>24</v>
      </c>
      <c r="B60" s="599" t="s">
        <v>349</v>
      </c>
      <c r="C60" s="682" t="s">
        <v>945</v>
      </c>
      <c r="D60" s="599" t="s">
        <v>144</v>
      </c>
      <c r="E60" s="600">
        <v>570</v>
      </c>
      <c r="F60" s="621"/>
      <c r="G60" s="629"/>
      <c r="H60" s="602"/>
    </row>
    <row r="61" spans="1:8" thickBot="1">
      <c r="A61" s="683"/>
      <c r="B61" s="632" t="s">
        <v>350</v>
      </c>
      <c r="C61" s="646" t="s">
        <v>351</v>
      </c>
      <c r="D61" s="634"/>
      <c r="E61" s="635"/>
      <c r="F61" s="635"/>
      <c r="G61" s="636"/>
    </row>
    <row r="62" spans="1:8" ht="12.75">
      <c r="A62" s="647">
        <f>A60+1</f>
        <v>25</v>
      </c>
      <c r="B62" s="640" t="s">
        <v>352</v>
      </c>
      <c r="C62" s="648" t="s">
        <v>353</v>
      </c>
      <c r="D62" s="640" t="s">
        <v>144</v>
      </c>
      <c r="E62" s="614">
        <v>264.60000000000002</v>
      </c>
      <c r="F62" s="615"/>
      <c r="G62" s="601"/>
    </row>
    <row r="63" spans="1:8" thickBot="1">
      <c r="A63" s="577">
        <f>A62+1</f>
        <v>26</v>
      </c>
      <c r="B63" s="578" t="s">
        <v>354</v>
      </c>
      <c r="C63" s="649" t="s">
        <v>355</v>
      </c>
      <c r="D63" s="578" t="s">
        <v>144</v>
      </c>
      <c r="E63" s="600">
        <v>255.2</v>
      </c>
      <c r="F63" s="621"/>
      <c r="G63" s="629"/>
      <c r="H63" s="602"/>
    </row>
    <row r="64" spans="1:8" thickBot="1">
      <c r="A64" s="683"/>
      <c r="B64" s="632" t="s">
        <v>356</v>
      </c>
      <c r="C64" s="646" t="s">
        <v>357</v>
      </c>
      <c r="D64" s="634"/>
      <c r="E64" s="635"/>
      <c r="F64" s="635"/>
      <c r="G64" s="636"/>
    </row>
    <row r="65" spans="1:8" ht="22.5">
      <c r="A65" s="610"/>
      <c r="B65" s="611" t="s">
        <v>358</v>
      </c>
      <c r="C65" s="648" t="s">
        <v>917</v>
      </c>
      <c r="D65" s="640" t="s">
        <v>144</v>
      </c>
      <c r="E65" s="614" t="s">
        <v>285</v>
      </c>
      <c r="F65" s="615" t="s">
        <v>285</v>
      </c>
      <c r="G65" s="601" t="s">
        <v>285</v>
      </c>
    </row>
    <row r="66" spans="1:8" ht="23.25" thickBot="1">
      <c r="A66" s="596">
        <f>A63+1</f>
        <v>27</v>
      </c>
      <c r="B66" s="597"/>
      <c r="C66" s="644" t="s">
        <v>918</v>
      </c>
      <c r="D66" s="580" t="s">
        <v>144</v>
      </c>
      <c r="E66" s="581">
        <v>1538.5</v>
      </c>
      <c r="F66" s="621"/>
      <c r="G66" s="629"/>
      <c r="H66" s="602"/>
    </row>
    <row r="67" spans="1:8" ht="25.5" thickTop="1" thickBot="1">
      <c r="A67" s="584"/>
      <c r="B67" s="585" t="s">
        <v>359</v>
      </c>
      <c r="C67" s="630" t="s">
        <v>360</v>
      </c>
      <c r="D67" s="587"/>
      <c r="E67" s="588"/>
      <c r="F67" s="645"/>
      <c r="G67" s="589"/>
    </row>
    <row r="68" spans="1:8" thickBot="1">
      <c r="A68" s="683"/>
      <c r="B68" s="632" t="s">
        <v>361</v>
      </c>
      <c r="C68" s="633" t="s">
        <v>362</v>
      </c>
      <c r="D68" s="634"/>
      <c r="E68" s="635"/>
      <c r="F68" s="684"/>
      <c r="G68" s="636"/>
    </row>
    <row r="69" spans="1:8" ht="12.75">
      <c r="A69" s="610"/>
      <c r="B69" s="611" t="s">
        <v>363</v>
      </c>
      <c r="C69" s="685" t="s">
        <v>364</v>
      </c>
      <c r="D69" s="640" t="s">
        <v>285</v>
      </c>
      <c r="E69" s="615" t="s">
        <v>285</v>
      </c>
      <c r="F69" s="615" t="s">
        <v>285</v>
      </c>
      <c r="G69" s="601" t="s">
        <v>285</v>
      </c>
    </row>
    <row r="70" spans="1:8" ht="12.75">
      <c r="A70" s="596">
        <f>A66+1</f>
        <v>28</v>
      </c>
      <c r="B70" s="597"/>
      <c r="C70" s="686" t="s">
        <v>919</v>
      </c>
      <c r="D70" s="580" t="s">
        <v>301</v>
      </c>
      <c r="E70" s="581">
        <v>5</v>
      </c>
      <c r="F70" s="582"/>
      <c r="G70" s="583"/>
    </row>
    <row r="71" spans="1:8" ht="12.75">
      <c r="A71" s="596"/>
      <c r="B71" s="597" t="s">
        <v>365</v>
      </c>
      <c r="C71" s="686" t="s">
        <v>366</v>
      </c>
      <c r="D71" s="580" t="s">
        <v>285</v>
      </c>
      <c r="E71" s="582" t="s">
        <v>285</v>
      </c>
      <c r="F71" s="582" t="s">
        <v>285</v>
      </c>
      <c r="G71" s="583" t="s">
        <v>285</v>
      </c>
    </row>
    <row r="72" spans="1:8" ht="12.75">
      <c r="A72" s="603">
        <f>A70+1</f>
        <v>29</v>
      </c>
      <c r="B72" s="622"/>
      <c r="C72" s="687" t="s">
        <v>920</v>
      </c>
      <c r="D72" s="622" t="s">
        <v>9</v>
      </c>
      <c r="E72" s="688">
        <v>54.4</v>
      </c>
      <c r="F72" s="607"/>
      <c r="G72" s="608"/>
    </row>
    <row r="73" spans="1:8" ht="21" customHeight="1">
      <c r="A73" s="653">
        <f>A72+1</f>
        <v>30</v>
      </c>
      <c r="B73" s="654"/>
      <c r="C73" s="689" t="s">
        <v>921</v>
      </c>
      <c r="D73" s="654" t="s">
        <v>9</v>
      </c>
      <c r="E73" s="688">
        <v>18</v>
      </c>
      <c r="F73" s="606"/>
      <c r="G73" s="657"/>
    </row>
    <row r="74" spans="1:8" ht="12.75">
      <c r="A74" s="690"/>
      <c r="B74" s="691" t="s">
        <v>367</v>
      </c>
      <c r="C74" s="660" t="s">
        <v>368</v>
      </c>
      <c r="D74" s="661" t="s">
        <v>285</v>
      </c>
      <c r="E74" s="581" t="s">
        <v>285</v>
      </c>
      <c r="F74" s="692" t="s">
        <v>285</v>
      </c>
      <c r="G74" s="662" t="s">
        <v>285</v>
      </c>
    </row>
    <row r="75" spans="1:8" ht="12.75">
      <c r="A75" s="693">
        <f>A73+1</f>
        <v>31</v>
      </c>
      <c r="B75" s="694"/>
      <c r="C75" s="695" t="s">
        <v>922</v>
      </c>
      <c r="D75" s="656" t="s">
        <v>301</v>
      </c>
      <c r="E75" s="606">
        <v>7</v>
      </c>
      <c r="F75" s="688"/>
      <c r="G75" s="657"/>
    </row>
    <row r="76" spans="1:8" ht="12.75">
      <c r="A76" s="693">
        <f>A75+1</f>
        <v>32</v>
      </c>
      <c r="B76" s="694"/>
      <c r="C76" s="696" t="s">
        <v>946</v>
      </c>
      <c r="D76" s="656" t="s">
        <v>9</v>
      </c>
      <c r="E76" s="606">
        <v>25.9</v>
      </c>
      <c r="F76" s="688"/>
      <c r="G76" s="657"/>
    </row>
    <row r="77" spans="1:8" ht="12.75">
      <c r="A77" s="650">
        <f>A76+1</f>
        <v>33</v>
      </c>
      <c r="B77" s="674"/>
      <c r="C77" s="675" t="s">
        <v>923</v>
      </c>
      <c r="D77" s="640" t="s">
        <v>9</v>
      </c>
      <c r="E77" s="614">
        <f>37+2*7</f>
        <v>51</v>
      </c>
      <c r="F77" s="615"/>
      <c r="G77" s="608"/>
      <c r="H77" s="602"/>
    </row>
    <row r="78" spans="1:8" ht="12.75">
      <c r="A78" s="650">
        <f>A77+1</f>
        <v>34</v>
      </c>
      <c r="B78" s="674"/>
      <c r="C78" s="675" t="s">
        <v>924</v>
      </c>
      <c r="D78" s="640" t="s">
        <v>9</v>
      </c>
      <c r="E78" s="614">
        <f>37+4*3.25+36*1</f>
        <v>86</v>
      </c>
      <c r="F78" s="615"/>
      <c r="G78" s="608"/>
      <c r="H78" s="602"/>
    </row>
    <row r="79" spans="1:8" ht="12.75">
      <c r="A79" s="697"/>
      <c r="B79" s="698" t="s">
        <v>369</v>
      </c>
      <c r="C79" s="699" t="s">
        <v>370</v>
      </c>
      <c r="D79" s="700" t="s">
        <v>285</v>
      </c>
      <c r="E79" s="701" t="s">
        <v>285</v>
      </c>
      <c r="F79" s="701" t="s">
        <v>285</v>
      </c>
      <c r="G79" s="702" t="s">
        <v>285</v>
      </c>
    </row>
    <row r="80" spans="1:8" ht="12.75">
      <c r="A80" s="697">
        <f>A78+1</f>
        <v>35</v>
      </c>
      <c r="B80" s="703"/>
      <c r="C80" s="704" t="s">
        <v>371</v>
      </c>
      <c r="D80" s="703" t="s">
        <v>144</v>
      </c>
      <c r="E80" s="705">
        <v>5.4</v>
      </c>
      <c r="F80" s="706"/>
      <c r="G80" s="608"/>
      <c r="H80" s="602"/>
    </row>
    <row r="81" spans="1:8" thickBot="1">
      <c r="A81" s="707">
        <f>A80+1</f>
        <v>36</v>
      </c>
      <c r="B81" s="708"/>
      <c r="C81" s="709" t="s">
        <v>925</v>
      </c>
      <c r="D81" s="708" t="s">
        <v>144</v>
      </c>
      <c r="E81" s="710">
        <v>4.0999999999999996</v>
      </c>
      <c r="F81" s="711"/>
      <c r="G81" s="629"/>
      <c r="H81" s="602"/>
    </row>
    <row r="82" spans="1:8" ht="25.5" thickTop="1" thickBot="1">
      <c r="A82" s="584"/>
      <c r="B82" s="585" t="s">
        <v>372</v>
      </c>
      <c r="C82" s="630" t="s">
        <v>373</v>
      </c>
      <c r="D82" s="587"/>
      <c r="E82" s="588"/>
      <c r="F82" s="645"/>
      <c r="G82" s="589"/>
    </row>
    <row r="83" spans="1:8" thickBot="1">
      <c r="A83" s="683"/>
      <c r="B83" s="632" t="s">
        <v>374</v>
      </c>
      <c r="C83" s="633" t="s">
        <v>375</v>
      </c>
      <c r="D83" s="634"/>
      <c r="E83" s="635"/>
      <c r="F83" s="684"/>
      <c r="G83" s="636"/>
    </row>
    <row r="84" spans="1:8" ht="12.75">
      <c r="A84" s="647"/>
      <c r="B84" s="640" t="s">
        <v>376</v>
      </c>
      <c r="C84" s="648" t="s">
        <v>377</v>
      </c>
      <c r="D84" s="640" t="s">
        <v>285</v>
      </c>
      <c r="E84" s="615" t="s">
        <v>285</v>
      </c>
      <c r="F84" s="615" t="s">
        <v>285</v>
      </c>
      <c r="G84" s="601" t="s">
        <v>285</v>
      </c>
    </row>
    <row r="85" spans="1:8" ht="12.75">
      <c r="A85" s="712">
        <f>A80+1</f>
        <v>36</v>
      </c>
      <c r="B85" s="713"/>
      <c r="C85" s="625" t="s">
        <v>947</v>
      </c>
      <c r="D85" s="641" t="s">
        <v>301</v>
      </c>
      <c r="E85" s="606">
        <v>1</v>
      </c>
      <c r="F85" s="607"/>
      <c r="G85" s="608"/>
    </row>
    <row r="86" spans="1:8" ht="12.75">
      <c r="A86" s="596">
        <f>A85+1</f>
        <v>37</v>
      </c>
      <c r="B86" s="714"/>
      <c r="C86" s="625" t="s">
        <v>948</v>
      </c>
      <c r="D86" s="641" t="s">
        <v>301</v>
      </c>
      <c r="E86" s="606">
        <v>1</v>
      </c>
      <c r="F86" s="607"/>
      <c r="G86" s="608"/>
    </row>
    <row r="87" spans="1:8" ht="12.75">
      <c r="A87" s="650"/>
      <c r="B87" s="641" t="s">
        <v>378</v>
      </c>
      <c r="C87" s="651" t="s">
        <v>379</v>
      </c>
      <c r="D87" s="641" t="s">
        <v>285</v>
      </c>
      <c r="E87" s="607" t="s">
        <v>285</v>
      </c>
      <c r="F87" s="607" t="s">
        <v>285</v>
      </c>
      <c r="G87" s="608" t="s">
        <v>285</v>
      </c>
    </row>
    <row r="88" spans="1:8" ht="12.75">
      <c r="A88" s="715">
        <f>A86+1</f>
        <v>38</v>
      </c>
      <c r="B88" s="716"/>
      <c r="C88" s="717" t="s">
        <v>380</v>
      </c>
      <c r="D88" s="656" t="s">
        <v>9</v>
      </c>
      <c r="E88" s="606">
        <v>42</v>
      </c>
      <c r="F88" s="606"/>
      <c r="G88" s="657"/>
    </row>
    <row r="89" spans="1:8" ht="22.5">
      <c r="A89" s="715">
        <f>A88+1</f>
        <v>39</v>
      </c>
      <c r="B89" s="716"/>
      <c r="C89" s="718" t="s">
        <v>926</v>
      </c>
      <c r="D89" s="656" t="s">
        <v>9</v>
      </c>
      <c r="E89" s="606">
        <v>256</v>
      </c>
      <c r="F89" s="606"/>
      <c r="G89" s="657"/>
      <c r="H89" s="602"/>
    </row>
    <row r="90" spans="1:8" ht="23.25" thickBot="1">
      <c r="A90" s="719">
        <f>A89+1</f>
        <v>40</v>
      </c>
      <c r="B90" s="720"/>
      <c r="C90" s="721" t="s">
        <v>927</v>
      </c>
      <c r="D90" s="661" t="s">
        <v>9</v>
      </c>
      <c r="E90" s="581">
        <v>161</v>
      </c>
      <c r="F90" s="581"/>
      <c r="G90" s="662"/>
      <c r="H90" s="602"/>
    </row>
    <row r="91" spans="1:8" ht="25.5" thickTop="1" thickBot="1">
      <c r="A91" s="584"/>
      <c r="B91" s="585" t="s">
        <v>381</v>
      </c>
      <c r="C91" s="630" t="s">
        <v>382</v>
      </c>
      <c r="D91" s="587"/>
      <c r="E91" s="588"/>
      <c r="F91" s="588"/>
      <c r="G91" s="589"/>
    </row>
    <row r="92" spans="1:8" thickBot="1">
      <c r="A92" s="683"/>
      <c r="B92" s="632" t="s">
        <v>383</v>
      </c>
      <c r="C92" s="646" t="s">
        <v>384</v>
      </c>
      <c r="D92" s="634"/>
      <c r="E92" s="635"/>
      <c r="F92" s="635"/>
      <c r="G92" s="636"/>
    </row>
    <row r="93" spans="1:8" ht="12.75">
      <c r="A93" s="647"/>
      <c r="B93" s="640" t="s">
        <v>385</v>
      </c>
      <c r="C93" s="722" t="s">
        <v>928</v>
      </c>
      <c r="D93" s="640" t="s">
        <v>285</v>
      </c>
      <c r="E93" s="615" t="s">
        <v>285</v>
      </c>
      <c r="F93" s="615" t="s">
        <v>285</v>
      </c>
      <c r="G93" s="601" t="s">
        <v>285</v>
      </c>
    </row>
    <row r="94" spans="1:8" ht="12.75">
      <c r="A94" s="712">
        <f>A88+1</f>
        <v>39</v>
      </c>
      <c r="B94" s="604"/>
      <c r="C94" s="643" t="s">
        <v>386</v>
      </c>
      <c r="D94" s="604" t="s">
        <v>9</v>
      </c>
      <c r="E94" s="606">
        <v>80.400000000000006</v>
      </c>
      <c r="F94" s="607"/>
      <c r="G94" s="608"/>
    </row>
    <row r="95" spans="1:8" s="723" customFormat="1" ht="14.25">
      <c r="A95" s="603"/>
      <c r="B95" s="604" t="s">
        <v>387</v>
      </c>
      <c r="C95" s="643" t="s">
        <v>388</v>
      </c>
      <c r="D95" s="604" t="s">
        <v>285</v>
      </c>
      <c r="E95" s="607" t="s">
        <v>285</v>
      </c>
      <c r="F95" s="607" t="s">
        <v>285</v>
      </c>
      <c r="G95" s="608" t="s">
        <v>285</v>
      </c>
    </row>
    <row r="96" spans="1:8" s="723" customFormat="1" ht="14.25">
      <c r="A96" s="715">
        <f>A94+1</f>
        <v>40</v>
      </c>
      <c r="B96" s="694"/>
      <c r="C96" s="724" t="s">
        <v>389</v>
      </c>
      <c r="D96" s="694" t="s">
        <v>9</v>
      </c>
      <c r="E96" s="606">
        <v>677</v>
      </c>
      <c r="F96" s="606"/>
      <c r="G96" s="657"/>
    </row>
    <row r="97" spans="1:8" s="723" customFormat="1" ht="14.25">
      <c r="A97" s="653"/>
      <c r="B97" s="654" t="s">
        <v>390</v>
      </c>
      <c r="C97" s="725" t="s">
        <v>391</v>
      </c>
      <c r="D97" s="726" t="s">
        <v>285</v>
      </c>
      <c r="E97" s="606" t="s">
        <v>285</v>
      </c>
      <c r="F97" s="606" t="s">
        <v>285</v>
      </c>
      <c r="G97" s="657" t="s">
        <v>285</v>
      </c>
    </row>
    <row r="98" spans="1:8" s="723" customFormat="1" ht="33.75">
      <c r="A98" s="727">
        <f>A96+1</f>
        <v>41</v>
      </c>
      <c r="B98" s="728"/>
      <c r="C98" s="729" t="s">
        <v>929</v>
      </c>
      <c r="D98" s="730" t="s">
        <v>9</v>
      </c>
      <c r="E98" s="614">
        <v>298.2</v>
      </c>
      <c r="F98" s="614"/>
      <c r="G98" s="731"/>
    </row>
    <row r="99" spans="1:8" s="723" customFormat="1" ht="33.75">
      <c r="A99" s="653">
        <f>A98+1</f>
        <v>42</v>
      </c>
      <c r="B99" s="694"/>
      <c r="C99" s="655" t="s">
        <v>930</v>
      </c>
      <c r="D99" s="726" t="s">
        <v>9</v>
      </c>
      <c r="E99" s="606">
        <v>298.2</v>
      </c>
      <c r="F99" s="606"/>
      <c r="G99" s="657"/>
    </row>
    <row r="100" spans="1:8" s="723" customFormat="1" ht="22.5">
      <c r="A100" s="653">
        <f>A99+1</f>
        <v>43</v>
      </c>
      <c r="B100" s="732"/>
      <c r="C100" s="729" t="s">
        <v>931</v>
      </c>
      <c r="D100" s="733" t="s">
        <v>9</v>
      </c>
      <c r="E100" s="600">
        <v>80.400000000000006</v>
      </c>
      <c r="F100" s="600"/>
      <c r="G100" s="657"/>
      <c r="H100" s="602"/>
    </row>
    <row r="101" spans="1:8" s="723" customFormat="1" ht="14.25">
      <c r="A101" s="653">
        <f>A100+1</f>
        <v>44</v>
      </c>
      <c r="B101" s="694"/>
      <c r="C101" s="655" t="s">
        <v>392</v>
      </c>
      <c r="D101" s="726" t="s">
        <v>301</v>
      </c>
      <c r="E101" s="606">
        <v>1380</v>
      </c>
      <c r="F101" s="606"/>
      <c r="G101" s="657"/>
      <c r="H101" s="602"/>
    </row>
    <row r="102" spans="1:8" s="723" customFormat="1" ht="14.25">
      <c r="A102" s="653"/>
      <c r="B102" s="654" t="s">
        <v>393</v>
      </c>
      <c r="C102" s="725" t="s">
        <v>394</v>
      </c>
      <c r="D102" s="726" t="s">
        <v>285</v>
      </c>
      <c r="E102" s="606" t="s">
        <v>285</v>
      </c>
      <c r="F102" s="606" t="s">
        <v>285</v>
      </c>
      <c r="G102" s="657" t="s">
        <v>285</v>
      </c>
    </row>
    <row r="103" spans="1:8" s="723" customFormat="1" ht="14.25">
      <c r="A103" s="727">
        <f>A101+1</f>
        <v>45</v>
      </c>
      <c r="B103" s="728"/>
      <c r="C103" s="729" t="s">
        <v>395</v>
      </c>
      <c r="D103" s="730" t="s">
        <v>9</v>
      </c>
      <c r="E103" s="614">
        <v>24</v>
      </c>
      <c r="F103" s="614"/>
      <c r="G103" s="731"/>
    </row>
    <row r="104" spans="1:8" s="723" customFormat="1" ht="15" thickBot="1">
      <c r="A104" s="658">
        <f>A103+1</f>
        <v>46</v>
      </c>
      <c r="B104" s="659" t="s">
        <v>396</v>
      </c>
      <c r="C104" s="660" t="s">
        <v>397</v>
      </c>
      <c r="D104" s="734" t="s">
        <v>287</v>
      </c>
      <c r="E104" s="581">
        <v>1</v>
      </c>
      <c r="F104" s="581"/>
      <c r="G104" s="662"/>
      <c r="H104" s="602"/>
    </row>
    <row r="105" spans="1:8" ht="25.5" thickTop="1" thickBot="1">
      <c r="A105" s="584"/>
      <c r="B105" s="585" t="s">
        <v>398</v>
      </c>
      <c r="C105" s="630" t="s">
        <v>399</v>
      </c>
      <c r="D105" s="587"/>
      <c r="E105" s="588"/>
      <c r="F105" s="645"/>
      <c r="G105" s="589"/>
    </row>
    <row r="106" spans="1:8" thickBot="1">
      <c r="A106" s="631"/>
      <c r="B106" s="632" t="s">
        <v>400</v>
      </c>
      <c r="C106" s="646" t="s">
        <v>401</v>
      </c>
      <c r="D106" s="634"/>
      <c r="E106" s="635"/>
      <c r="F106" s="635"/>
      <c r="G106" s="636"/>
    </row>
    <row r="107" spans="1:8" ht="22.5">
      <c r="A107" s="577"/>
      <c r="B107" s="578" t="s">
        <v>402</v>
      </c>
      <c r="C107" s="649" t="s">
        <v>403</v>
      </c>
      <c r="D107" s="578" t="s">
        <v>285</v>
      </c>
      <c r="E107" s="621" t="s">
        <v>285</v>
      </c>
      <c r="F107" s="621" t="s">
        <v>285</v>
      </c>
      <c r="G107" s="629" t="s">
        <v>285</v>
      </c>
    </row>
    <row r="108" spans="1:8" ht="12.75">
      <c r="A108" s="603">
        <f>A104+1</f>
        <v>47</v>
      </c>
      <c r="B108" s="641"/>
      <c r="C108" s="623" t="s">
        <v>404</v>
      </c>
      <c r="D108" s="580" t="s">
        <v>144</v>
      </c>
      <c r="E108" s="581">
        <v>274.2</v>
      </c>
      <c r="F108" s="607"/>
      <c r="G108" s="608"/>
    </row>
    <row r="109" spans="1:8" ht="12.75">
      <c r="A109" s="603">
        <f>A108+1</f>
        <v>48</v>
      </c>
      <c r="B109" s="640"/>
      <c r="C109" s="648" t="s">
        <v>949</v>
      </c>
      <c r="D109" s="641" t="s">
        <v>9</v>
      </c>
      <c r="E109" s="606">
        <v>0</v>
      </c>
      <c r="F109" s="615"/>
      <c r="G109" s="608"/>
    </row>
    <row r="110" spans="1:8" ht="12.75">
      <c r="A110" s="610"/>
      <c r="B110" s="640" t="s">
        <v>405</v>
      </c>
      <c r="C110" s="648" t="s">
        <v>406</v>
      </c>
      <c r="D110" s="735" t="s">
        <v>285</v>
      </c>
      <c r="E110" s="615" t="s">
        <v>285</v>
      </c>
      <c r="F110" s="736" t="s">
        <v>285</v>
      </c>
      <c r="G110" s="608" t="s">
        <v>285</v>
      </c>
    </row>
    <row r="111" spans="1:8" ht="22.5">
      <c r="A111" s="610"/>
      <c r="B111" s="640"/>
      <c r="C111" s="623" t="s">
        <v>407</v>
      </c>
      <c r="D111" s="735" t="s">
        <v>285</v>
      </c>
      <c r="E111" s="615" t="s">
        <v>285</v>
      </c>
      <c r="F111" s="736" t="s">
        <v>285</v>
      </c>
      <c r="G111" s="601" t="s">
        <v>285</v>
      </c>
    </row>
    <row r="112" spans="1:8" ht="12.75">
      <c r="A112" s="712">
        <f>A109+1</f>
        <v>49</v>
      </c>
      <c r="B112" s="604"/>
      <c r="C112" s="676" t="s">
        <v>408</v>
      </c>
      <c r="D112" s="626" t="s">
        <v>294</v>
      </c>
      <c r="E112" s="606">
        <v>20.8</v>
      </c>
      <c r="F112" s="624"/>
      <c r="G112" s="608"/>
    </row>
    <row r="113" spans="1:8" ht="22.5">
      <c r="A113" s="712"/>
      <c r="B113" s="640"/>
      <c r="C113" s="623" t="s">
        <v>409</v>
      </c>
      <c r="D113" s="735" t="s">
        <v>285</v>
      </c>
      <c r="E113" s="615" t="s">
        <v>285</v>
      </c>
      <c r="F113" s="736" t="s">
        <v>285</v>
      </c>
      <c r="G113" s="601" t="s">
        <v>285</v>
      </c>
    </row>
    <row r="114" spans="1:8" ht="22.5">
      <c r="A114" s="712">
        <f>A112+1</f>
        <v>50</v>
      </c>
      <c r="B114" s="604"/>
      <c r="C114" s="677" t="s">
        <v>932</v>
      </c>
      <c r="D114" s="735" t="s">
        <v>10</v>
      </c>
      <c r="E114" s="614">
        <v>12</v>
      </c>
      <c r="F114" s="736"/>
      <c r="G114" s="583"/>
      <c r="H114" s="602"/>
    </row>
    <row r="115" spans="1:8" ht="12.75">
      <c r="A115" s="610"/>
      <c r="B115" s="640"/>
      <c r="C115" s="623" t="s">
        <v>410</v>
      </c>
      <c r="D115" s="735" t="s">
        <v>285</v>
      </c>
      <c r="E115" s="615" t="s">
        <v>285</v>
      </c>
      <c r="F115" s="736" t="s">
        <v>285</v>
      </c>
      <c r="G115" s="608" t="s">
        <v>285</v>
      </c>
      <c r="H115" s="602"/>
    </row>
    <row r="116" spans="1:8" ht="22.5">
      <c r="A116" s="712">
        <f>A114+1</f>
        <v>51</v>
      </c>
      <c r="B116" s="604"/>
      <c r="C116" s="677" t="s">
        <v>411</v>
      </c>
      <c r="D116" s="607" t="s">
        <v>294</v>
      </c>
      <c r="E116" s="606">
        <v>200</v>
      </c>
      <c r="F116" s="624"/>
      <c r="G116" s="608"/>
      <c r="H116" s="602"/>
    </row>
    <row r="117" spans="1:8" ht="12.75">
      <c r="A117" s="610"/>
      <c r="B117" s="640"/>
      <c r="C117" s="623" t="s">
        <v>412</v>
      </c>
      <c r="D117" s="735" t="s">
        <v>285</v>
      </c>
      <c r="E117" s="615" t="s">
        <v>285</v>
      </c>
      <c r="F117" s="736" t="s">
        <v>285</v>
      </c>
      <c r="G117" s="601" t="s">
        <v>285</v>
      </c>
    </row>
    <row r="118" spans="1:8" ht="22.5">
      <c r="A118" s="712">
        <f>A116+1</f>
        <v>52</v>
      </c>
      <c r="B118" s="604"/>
      <c r="C118" s="677" t="s">
        <v>933</v>
      </c>
      <c r="D118" s="626" t="s">
        <v>9</v>
      </c>
      <c r="E118" s="606">
        <v>338.5</v>
      </c>
      <c r="F118" s="624"/>
      <c r="G118" s="608"/>
      <c r="H118" s="602"/>
    </row>
    <row r="119" spans="1:8" ht="12.75">
      <c r="A119" s="603"/>
      <c r="B119" s="641" t="s">
        <v>413</v>
      </c>
      <c r="C119" s="651" t="s">
        <v>414</v>
      </c>
      <c r="D119" s="626" t="s">
        <v>285</v>
      </c>
      <c r="E119" s="607" t="s">
        <v>285</v>
      </c>
      <c r="F119" s="624" t="s">
        <v>285</v>
      </c>
      <c r="G119" s="608" t="s">
        <v>285</v>
      </c>
    </row>
    <row r="120" spans="1:8" ht="22.5">
      <c r="A120" s="712">
        <f>A118+1</f>
        <v>53</v>
      </c>
      <c r="B120" s="604"/>
      <c r="C120" s="676" t="s">
        <v>415</v>
      </c>
      <c r="D120" s="626" t="s">
        <v>144</v>
      </c>
      <c r="E120" s="606">
        <v>626.79999999999995</v>
      </c>
      <c r="F120" s="624"/>
      <c r="G120" s="608"/>
    </row>
    <row r="121" spans="1:8" ht="12.75">
      <c r="A121" s="737">
        <f>A120+1</f>
        <v>54</v>
      </c>
      <c r="B121" s="728"/>
      <c r="C121" s="738" t="s">
        <v>416</v>
      </c>
      <c r="D121" s="730" t="s">
        <v>279</v>
      </c>
      <c r="E121" s="614">
        <v>12.6</v>
      </c>
      <c r="F121" s="739"/>
      <c r="G121" s="608"/>
    </row>
    <row r="122" spans="1:8" ht="12.75">
      <c r="A122" s="740"/>
      <c r="B122" s="741" t="s">
        <v>417</v>
      </c>
      <c r="C122" s="742" t="s">
        <v>418</v>
      </c>
      <c r="D122" s="641" t="s">
        <v>285</v>
      </c>
      <c r="E122" s="607" t="s">
        <v>285</v>
      </c>
      <c r="F122" s="607" t="s">
        <v>285</v>
      </c>
      <c r="G122" s="608" t="s">
        <v>285</v>
      </c>
    </row>
    <row r="123" spans="1:8" ht="23.25" thickBot="1">
      <c r="A123" s="743">
        <f>A121+1</f>
        <v>55</v>
      </c>
      <c r="B123" s="744"/>
      <c r="C123" s="745" t="s">
        <v>419</v>
      </c>
      <c r="D123" s="746" t="s">
        <v>9</v>
      </c>
      <c r="E123" s="747">
        <v>42.9</v>
      </c>
      <c r="F123" s="748"/>
      <c r="G123" s="583"/>
    </row>
    <row r="124" spans="1:8" thickBot="1">
      <c r="A124" s="631"/>
      <c r="B124" s="632" t="s">
        <v>420</v>
      </c>
      <c r="C124" s="646" t="s">
        <v>421</v>
      </c>
      <c r="D124" s="634"/>
      <c r="E124" s="635"/>
      <c r="F124" s="635"/>
      <c r="G124" s="636"/>
    </row>
    <row r="125" spans="1:8" ht="49.5" customHeight="1">
      <c r="A125" s="749">
        <f>A123+1</f>
        <v>56</v>
      </c>
      <c r="B125" s="640" t="s">
        <v>422</v>
      </c>
      <c r="C125" s="648" t="s">
        <v>934</v>
      </c>
      <c r="D125" s="735" t="s">
        <v>9</v>
      </c>
      <c r="E125" s="614">
        <f>80.4+28</f>
        <v>108.4</v>
      </c>
      <c r="F125" s="615"/>
      <c r="G125" s="601"/>
      <c r="H125" s="602"/>
    </row>
    <row r="126" spans="1:8" ht="22.5">
      <c r="A126" s="637"/>
      <c r="B126" s="638" t="s">
        <v>423</v>
      </c>
      <c r="C126" s="664" t="s">
        <v>935</v>
      </c>
      <c r="D126" s="578" t="s">
        <v>285</v>
      </c>
      <c r="E126" s="621" t="s">
        <v>285</v>
      </c>
      <c r="F126" s="621" t="s">
        <v>285</v>
      </c>
      <c r="G126" s="629" t="s">
        <v>285</v>
      </c>
    </row>
    <row r="127" spans="1:8" ht="12.75">
      <c r="A127" s="712">
        <f>A125+1</f>
        <v>57</v>
      </c>
      <c r="B127" s="622"/>
      <c r="C127" s="676" t="s">
        <v>936</v>
      </c>
      <c r="D127" s="641" t="s">
        <v>144</v>
      </c>
      <c r="E127" s="606">
        <v>743</v>
      </c>
      <c r="F127" s="607"/>
      <c r="G127" s="608"/>
      <c r="H127" s="602"/>
    </row>
    <row r="128" spans="1:8" ht="22.5">
      <c r="A128" s="603"/>
      <c r="B128" s="622" t="s">
        <v>424</v>
      </c>
      <c r="C128" s="676" t="s">
        <v>425</v>
      </c>
      <c r="D128" s="641" t="s">
        <v>285</v>
      </c>
      <c r="E128" s="607" t="s">
        <v>285</v>
      </c>
      <c r="F128" s="607" t="s">
        <v>285</v>
      </c>
      <c r="G128" s="608" t="s">
        <v>285</v>
      </c>
    </row>
    <row r="129" spans="1:7" ht="22.5">
      <c r="A129" s="712">
        <f>A127+1</f>
        <v>58</v>
      </c>
      <c r="B129" s="622"/>
      <c r="C129" s="676" t="s">
        <v>426</v>
      </c>
      <c r="D129" s="641" t="s">
        <v>301</v>
      </c>
      <c r="E129" s="606">
        <v>2</v>
      </c>
      <c r="F129" s="607"/>
      <c r="G129" s="608"/>
    </row>
    <row r="130" spans="1:7" thickBot="1">
      <c r="A130" s="637">
        <f>A129+1</f>
        <v>59</v>
      </c>
      <c r="B130" s="638"/>
      <c r="C130" s="664" t="s">
        <v>427</v>
      </c>
      <c r="D130" s="578" t="s">
        <v>301</v>
      </c>
      <c r="E130" s="600">
        <v>14</v>
      </c>
      <c r="F130" s="621"/>
      <c r="G130" s="583"/>
    </row>
    <row r="131" spans="1:7" thickBot="1">
      <c r="A131" s="750"/>
      <c r="B131" s="632" t="s">
        <v>428</v>
      </c>
      <c r="C131" s="646" t="s">
        <v>937</v>
      </c>
      <c r="D131" s="751"/>
      <c r="E131" s="752"/>
      <c r="F131" s="752"/>
      <c r="G131" s="636"/>
    </row>
    <row r="132" spans="1:7" thickBot="1">
      <c r="A132" s="680">
        <f>A130+1</f>
        <v>60</v>
      </c>
      <c r="B132" s="578" t="s">
        <v>429</v>
      </c>
      <c r="C132" s="649" t="s">
        <v>430</v>
      </c>
      <c r="D132" s="578" t="s">
        <v>272</v>
      </c>
      <c r="E132" s="600">
        <v>1</v>
      </c>
      <c r="F132" s="621"/>
      <c r="G132" s="629"/>
    </row>
    <row r="133" spans="1:7" thickBot="1">
      <c r="A133" s="753"/>
      <c r="B133" s="754" t="s">
        <v>431</v>
      </c>
      <c r="C133" s="755" t="s">
        <v>432</v>
      </c>
      <c r="D133" s="756"/>
      <c r="E133" s="757"/>
      <c r="F133" s="757"/>
      <c r="G133" s="758"/>
    </row>
    <row r="134" spans="1:7" ht="12.75">
      <c r="A134" s="759"/>
      <c r="B134" s="760" t="s">
        <v>433</v>
      </c>
      <c r="C134" s="761" t="s">
        <v>434</v>
      </c>
      <c r="D134" s="760" t="s">
        <v>285</v>
      </c>
      <c r="E134" s="762" t="s">
        <v>285</v>
      </c>
      <c r="F134" s="762" t="s">
        <v>285</v>
      </c>
      <c r="G134" s="763" t="s">
        <v>285</v>
      </c>
    </row>
    <row r="135" spans="1:7" ht="12.75">
      <c r="A135" s="764">
        <f>A132+1</f>
        <v>61</v>
      </c>
      <c r="B135" s="760"/>
      <c r="C135" s="761" t="s">
        <v>435</v>
      </c>
      <c r="D135" s="760" t="s">
        <v>279</v>
      </c>
      <c r="E135" s="765">
        <v>80</v>
      </c>
      <c r="F135" s="762"/>
      <c r="G135" s="763"/>
    </row>
    <row r="136" spans="1:7" ht="12.75">
      <c r="A136" s="766">
        <f>A135+1</f>
        <v>62</v>
      </c>
      <c r="B136" s="767"/>
      <c r="C136" s="768" t="s">
        <v>436</v>
      </c>
      <c r="D136" s="767" t="s">
        <v>279</v>
      </c>
      <c r="E136" s="769">
        <v>68</v>
      </c>
      <c r="F136" s="770"/>
      <c r="G136" s="771"/>
    </row>
    <row r="137" spans="1:7" ht="12.75">
      <c r="A137" s="766">
        <f>A136+1</f>
        <v>63</v>
      </c>
      <c r="B137" s="767"/>
      <c r="C137" s="768" t="s">
        <v>437</v>
      </c>
      <c r="D137" s="767" t="s">
        <v>279</v>
      </c>
      <c r="E137" s="769">
        <v>85</v>
      </c>
      <c r="F137" s="770"/>
      <c r="G137" s="771"/>
    </row>
    <row r="138" spans="1:7" ht="12.75">
      <c r="A138" s="766">
        <f>A137+1</f>
        <v>64</v>
      </c>
      <c r="B138" s="767"/>
      <c r="C138" s="768" t="s">
        <v>438</v>
      </c>
      <c r="D138" s="767" t="s">
        <v>279</v>
      </c>
      <c r="E138" s="769">
        <v>75</v>
      </c>
      <c r="F138" s="770"/>
      <c r="G138" s="771"/>
    </row>
    <row r="139" spans="1:7" ht="12.75">
      <c r="A139" s="766">
        <f>A137+1</f>
        <v>64</v>
      </c>
      <c r="B139" s="767"/>
      <c r="C139" s="768" t="s">
        <v>439</v>
      </c>
      <c r="D139" s="767" t="s">
        <v>279</v>
      </c>
      <c r="E139" s="769">
        <v>7</v>
      </c>
      <c r="F139" s="770"/>
      <c r="G139" s="771"/>
    </row>
    <row r="140" spans="1:7" ht="12.75">
      <c r="A140" s="759">
        <f>A139+1</f>
        <v>65</v>
      </c>
      <c r="B140" s="760"/>
      <c r="C140" s="761" t="s">
        <v>440</v>
      </c>
      <c r="D140" s="760" t="s">
        <v>9</v>
      </c>
      <c r="E140" s="765">
        <v>118</v>
      </c>
      <c r="F140" s="762"/>
      <c r="G140" s="763"/>
    </row>
    <row r="141" spans="1:7" ht="12.75">
      <c r="A141" s="772"/>
      <c r="B141" s="773" t="s">
        <v>441</v>
      </c>
      <c r="C141" s="774" t="s">
        <v>938</v>
      </c>
      <c r="D141" s="773" t="s">
        <v>285</v>
      </c>
      <c r="E141" s="775" t="s">
        <v>285</v>
      </c>
      <c r="F141" s="775" t="s">
        <v>285</v>
      </c>
      <c r="G141" s="776" t="s">
        <v>285</v>
      </c>
    </row>
    <row r="142" spans="1:7" ht="12.75">
      <c r="A142" s="766">
        <f>A140+1</f>
        <v>66</v>
      </c>
      <c r="B142" s="767"/>
      <c r="C142" s="768" t="s">
        <v>442</v>
      </c>
      <c r="D142" s="767" t="s">
        <v>144</v>
      </c>
      <c r="E142" s="769">
        <v>355</v>
      </c>
      <c r="F142" s="770"/>
      <c r="G142" s="771"/>
    </row>
    <row r="143" spans="1:7" ht="12.75">
      <c r="A143" s="759">
        <f>A142+1</f>
        <v>67</v>
      </c>
      <c r="B143" s="760"/>
      <c r="C143" s="761" t="s">
        <v>443</v>
      </c>
      <c r="D143" s="760" t="s">
        <v>144</v>
      </c>
      <c r="E143" s="765">
        <v>385</v>
      </c>
      <c r="F143" s="762"/>
      <c r="G143" s="763"/>
    </row>
    <row r="144" spans="1:7" ht="22.5">
      <c r="A144" s="766"/>
      <c r="B144" s="767" t="s">
        <v>444</v>
      </c>
      <c r="C144" s="768" t="s">
        <v>445</v>
      </c>
      <c r="D144" s="767" t="s">
        <v>285</v>
      </c>
      <c r="E144" s="770" t="s">
        <v>285</v>
      </c>
      <c r="F144" s="770" t="s">
        <v>285</v>
      </c>
      <c r="G144" s="771" t="s">
        <v>285</v>
      </c>
    </row>
    <row r="145" spans="1:7" ht="12.75">
      <c r="A145" s="759">
        <f>A143+1</f>
        <v>68</v>
      </c>
      <c r="B145" s="760"/>
      <c r="C145" s="761" t="s">
        <v>446</v>
      </c>
      <c r="D145" s="760" t="s">
        <v>9</v>
      </c>
      <c r="E145" s="765">
        <v>118</v>
      </c>
      <c r="F145" s="762"/>
      <c r="G145" s="763"/>
    </row>
    <row r="146" spans="1:7" ht="12.75">
      <c r="A146" s="766">
        <f>A145+1</f>
        <v>69</v>
      </c>
      <c r="B146" s="767"/>
      <c r="C146" s="768" t="s">
        <v>447</v>
      </c>
      <c r="D146" s="767" t="s">
        <v>301</v>
      </c>
      <c r="E146" s="769">
        <v>20</v>
      </c>
      <c r="F146" s="770"/>
      <c r="G146" s="771"/>
    </row>
    <row r="147" spans="1:7" ht="12.75">
      <c r="A147" s="766">
        <f>A146+1</f>
        <v>70</v>
      </c>
      <c r="B147" s="767"/>
      <c r="C147" s="768" t="s">
        <v>448</v>
      </c>
      <c r="D147" s="767" t="s">
        <v>9</v>
      </c>
      <c r="E147" s="769">
        <v>14.8</v>
      </c>
      <c r="F147" s="770"/>
      <c r="G147" s="771"/>
    </row>
    <row r="148" spans="1:7" ht="12.75">
      <c r="A148" s="759">
        <f>A147+1</f>
        <v>71</v>
      </c>
      <c r="B148" s="773"/>
      <c r="C148" s="774" t="s">
        <v>449</v>
      </c>
      <c r="D148" s="773" t="s">
        <v>144</v>
      </c>
      <c r="E148" s="777">
        <v>600</v>
      </c>
      <c r="F148" s="775"/>
      <c r="G148" s="776"/>
    </row>
    <row r="149" spans="1:7" ht="12.75">
      <c r="A149" s="759">
        <f>A148+1</f>
        <v>72</v>
      </c>
      <c r="B149" s="767"/>
      <c r="C149" s="768" t="s">
        <v>450</v>
      </c>
      <c r="D149" s="767" t="s">
        <v>9</v>
      </c>
      <c r="E149" s="769">
        <v>20</v>
      </c>
      <c r="F149" s="770"/>
      <c r="G149" s="771"/>
    </row>
    <row r="150" spans="1:7" ht="12.75">
      <c r="A150" s="759">
        <f>A149+1</f>
        <v>73</v>
      </c>
      <c r="B150" s="760"/>
      <c r="C150" s="761" t="s">
        <v>451</v>
      </c>
      <c r="D150" s="760" t="s">
        <v>9</v>
      </c>
      <c r="E150" s="765">
        <v>30</v>
      </c>
      <c r="F150" s="762"/>
      <c r="G150" s="763"/>
    </row>
    <row r="151" spans="1:7" ht="13.5" customHeight="1" thickBot="1">
      <c r="A151" s="862" t="s">
        <v>82</v>
      </c>
      <c r="B151" s="863"/>
      <c r="C151" s="863"/>
      <c r="D151" s="863"/>
      <c r="E151" s="778"/>
      <c r="F151" s="778"/>
      <c r="G151" s="779">
        <f>SUM(G8:G150)</f>
        <v>0</v>
      </c>
    </row>
    <row r="152" spans="1:7" ht="13.5" customHeight="1" thickTop="1"/>
    <row r="154" spans="1:7" ht="13.5" customHeight="1">
      <c r="G154" s="781"/>
    </row>
  </sheetData>
  <mergeCells count="3">
    <mergeCell ref="A3:G3"/>
    <mergeCell ref="A1:G2"/>
    <mergeCell ref="A151:D151"/>
  </mergeCells>
  <conditionalFormatting sqref="G4:G109 G122:G151">
    <cfRule type="cellIs" dxfId="0" priority="1" stopIfTrue="1" operator="equal">
      <formula>0</formula>
    </cfRule>
  </conditionalFormatting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view="pageBreakPreview" zoomScaleNormal="100" zoomScaleSheetLayoutView="100" workbookViewId="0">
      <selection activeCell="H9" sqref="H9"/>
    </sheetView>
  </sheetViews>
  <sheetFormatPr defaultRowHeight="12.75"/>
  <cols>
    <col min="1" max="1" width="4.42578125" style="554" bestFit="1" customWidth="1"/>
    <col min="2" max="2" width="22.42578125" style="554" bestFit="1" customWidth="1"/>
    <col min="3" max="3" width="41.42578125" style="554" bestFit="1" customWidth="1"/>
    <col min="4" max="6" width="9.140625" style="554"/>
    <col min="7" max="7" width="19.7109375" style="554" bestFit="1" customWidth="1"/>
    <col min="8" max="256" width="9.140625" style="554"/>
    <col min="257" max="257" width="4.42578125" style="554" bestFit="1" customWidth="1"/>
    <col min="258" max="258" width="22.42578125" style="554" bestFit="1" customWidth="1"/>
    <col min="259" max="259" width="41.42578125" style="554" bestFit="1" customWidth="1"/>
    <col min="260" max="262" width="9.140625" style="554"/>
    <col min="263" max="263" width="19.7109375" style="554" bestFit="1" customWidth="1"/>
    <col min="264" max="512" width="9.140625" style="554"/>
    <col min="513" max="513" width="4.42578125" style="554" bestFit="1" customWidth="1"/>
    <col min="514" max="514" width="22.42578125" style="554" bestFit="1" customWidth="1"/>
    <col min="515" max="515" width="41.42578125" style="554" bestFit="1" customWidth="1"/>
    <col min="516" max="518" width="9.140625" style="554"/>
    <col min="519" max="519" width="19.7109375" style="554" bestFit="1" customWidth="1"/>
    <col min="520" max="768" width="9.140625" style="554"/>
    <col min="769" max="769" width="4.42578125" style="554" bestFit="1" customWidth="1"/>
    <col min="770" max="770" width="22.42578125" style="554" bestFit="1" customWidth="1"/>
    <col min="771" max="771" width="41.42578125" style="554" bestFit="1" customWidth="1"/>
    <col min="772" max="774" width="9.140625" style="554"/>
    <col min="775" max="775" width="19.7109375" style="554" bestFit="1" customWidth="1"/>
    <col min="776" max="1024" width="9.140625" style="554"/>
    <col min="1025" max="1025" width="4.42578125" style="554" bestFit="1" customWidth="1"/>
    <col min="1026" max="1026" width="22.42578125" style="554" bestFit="1" customWidth="1"/>
    <col min="1027" max="1027" width="41.42578125" style="554" bestFit="1" customWidth="1"/>
    <col min="1028" max="1030" width="9.140625" style="554"/>
    <col min="1031" max="1031" width="19.7109375" style="554" bestFit="1" customWidth="1"/>
    <col min="1032" max="1280" width="9.140625" style="554"/>
    <col min="1281" max="1281" width="4.42578125" style="554" bestFit="1" customWidth="1"/>
    <col min="1282" max="1282" width="22.42578125" style="554" bestFit="1" customWidth="1"/>
    <col min="1283" max="1283" width="41.42578125" style="554" bestFit="1" customWidth="1"/>
    <col min="1284" max="1286" width="9.140625" style="554"/>
    <col min="1287" max="1287" width="19.7109375" style="554" bestFit="1" customWidth="1"/>
    <col min="1288" max="1536" width="9.140625" style="554"/>
    <col min="1537" max="1537" width="4.42578125" style="554" bestFit="1" customWidth="1"/>
    <col min="1538" max="1538" width="22.42578125" style="554" bestFit="1" customWidth="1"/>
    <col min="1539" max="1539" width="41.42578125" style="554" bestFit="1" customWidth="1"/>
    <col min="1540" max="1542" width="9.140625" style="554"/>
    <col min="1543" max="1543" width="19.7109375" style="554" bestFit="1" customWidth="1"/>
    <col min="1544" max="1792" width="9.140625" style="554"/>
    <col min="1793" max="1793" width="4.42578125" style="554" bestFit="1" customWidth="1"/>
    <col min="1794" max="1794" width="22.42578125" style="554" bestFit="1" customWidth="1"/>
    <col min="1795" max="1795" width="41.42578125" style="554" bestFit="1" customWidth="1"/>
    <col min="1796" max="1798" width="9.140625" style="554"/>
    <col min="1799" max="1799" width="19.7109375" style="554" bestFit="1" customWidth="1"/>
    <col min="1800" max="2048" width="9.140625" style="554"/>
    <col min="2049" max="2049" width="4.42578125" style="554" bestFit="1" customWidth="1"/>
    <col min="2050" max="2050" width="22.42578125" style="554" bestFit="1" customWidth="1"/>
    <col min="2051" max="2051" width="41.42578125" style="554" bestFit="1" customWidth="1"/>
    <col min="2052" max="2054" width="9.140625" style="554"/>
    <col min="2055" max="2055" width="19.7109375" style="554" bestFit="1" customWidth="1"/>
    <col min="2056" max="2304" width="9.140625" style="554"/>
    <col min="2305" max="2305" width="4.42578125" style="554" bestFit="1" customWidth="1"/>
    <col min="2306" max="2306" width="22.42578125" style="554" bestFit="1" customWidth="1"/>
    <col min="2307" max="2307" width="41.42578125" style="554" bestFit="1" customWidth="1"/>
    <col min="2308" max="2310" width="9.140625" style="554"/>
    <col min="2311" max="2311" width="19.7109375" style="554" bestFit="1" customWidth="1"/>
    <col min="2312" max="2560" width="9.140625" style="554"/>
    <col min="2561" max="2561" width="4.42578125" style="554" bestFit="1" customWidth="1"/>
    <col min="2562" max="2562" width="22.42578125" style="554" bestFit="1" customWidth="1"/>
    <col min="2563" max="2563" width="41.42578125" style="554" bestFit="1" customWidth="1"/>
    <col min="2564" max="2566" width="9.140625" style="554"/>
    <col min="2567" max="2567" width="19.7109375" style="554" bestFit="1" customWidth="1"/>
    <col min="2568" max="2816" width="9.140625" style="554"/>
    <col min="2817" max="2817" width="4.42578125" style="554" bestFit="1" customWidth="1"/>
    <col min="2818" max="2818" width="22.42578125" style="554" bestFit="1" customWidth="1"/>
    <col min="2819" max="2819" width="41.42578125" style="554" bestFit="1" customWidth="1"/>
    <col min="2820" max="2822" width="9.140625" style="554"/>
    <col min="2823" max="2823" width="19.7109375" style="554" bestFit="1" customWidth="1"/>
    <col min="2824" max="3072" width="9.140625" style="554"/>
    <col min="3073" max="3073" width="4.42578125" style="554" bestFit="1" customWidth="1"/>
    <col min="3074" max="3074" width="22.42578125" style="554" bestFit="1" customWidth="1"/>
    <col min="3075" max="3075" width="41.42578125" style="554" bestFit="1" customWidth="1"/>
    <col min="3076" max="3078" width="9.140625" style="554"/>
    <col min="3079" max="3079" width="19.7109375" style="554" bestFit="1" customWidth="1"/>
    <col min="3080" max="3328" width="9.140625" style="554"/>
    <col min="3329" max="3329" width="4.42578125" style="554" bestFit="1" customWidth="1"/>
    <col min="3330" max="3330" width="22.42578125" style="554" bestFit="1" customWidth="1"/>
    <col min="3331" max="3331" width="41.42578125" style="554" bestFit="1" customWidth="1"/>
    <col min="3332" max="3334" width="9.140625" style="554"/>
    <col min="3335" max="3335" width="19.7109375" style="554" bestFit="1" customWidth="1"/>
    <col min="3336" max="3584" width="9.140625" style="554"/>
    <col min="3585" max="3585" width="4.42578125" style="554" bestFit="1" customWidth="1"/>
    <col min="3586" max="3586" width="22.42578125" style="554" bestFit="1" customWidth="1"/>
    <col min="3587" max="3587" width="41.42578125" style="554" bestFit="1" customWidth="1"/>
    <col min="3588" max="3590" width="9.140625" style="554"/>
    <col min="3591" max="3591" width="19.7109375" style="554" bestFit="1" customWidth="1"/>
    <col min="3592" max="3840" width="9.140625" style="554"/>
    <col min="3841" max="3841" width="4.42578125" style="554" bestFit="1" customWidth="1"/>
    <col min="3842" max="3842" width="22.42578125" style="554" bestFit="1" customWidth="1"/>
    <col min="3843" max="3843" width="41.42578125" style="554" bestFit="1" customWidth="1"/>
    <col min="3844" max="3846" width="9.140625" style="554"/>
    <col min="3847" max="3847" width="19.7109375" style="554" bestFit="1" customWidth="1"/>
    <col min="3848" max="4096" width="9.140625" style="554"/>
    <col min="4097" max="4097" width="4.42578125" style="554" bestFit="1" customWidth="1"/>
    <col min="4098" max="4098" width="22.42578125" style="554" bestFit="1" customWidth="1"/>
    <col min="4099" max="4099" width="41.42578125" style="554" bestFit="1" customWidth="1"/>
    <col min="4100" max="4102" width="9.140625" style="554"/>
    <col min="4103" max="4103" width="19.7109375" style="554" bestFit="1" customWidth="1"/>
    <col min="4104" max="4352" width="9.140625" style="554"/>
    <col min="4353" max="4353" width="4.42578125" style="554" bestFit="1" customWidth="1"/>
    <col min="4354" max="4354" width="22.42578125" style="554" bestFit="1" customWidth="1"/>
    <col min="4355" max="4355" width="41.42578125" style="554" bestFit="1" customWidth="1"/>
    <col min="4356" max="4358" width="9.140625" style="554"/>
    <col min="4359" max="4359" width="19.7109375" style="554" bestFit="1" customWidth="1"/>
    <col min="4360" max="4608" width="9.140625" style="554"/>
    <col min="4609" max="4609" width="4.42578125" style="554" bestFit="1" customWidth="1"/>
    <col min="4610" max="4610" width="22.42578125" style="554" bestFit="1" customWidth="1"/>
    <col min="4611" max="4611" width="41.42578125" style="554" bestFit="1" customWidth="1"/>
    <col min="4612" max="4614" width="9.140625" style="554"/>
    <col min="4615" max="4615" width="19.7109375" style="554" bestFit="1" customWidth="1"/>
    <col min="4616" max="4864" width="9.140625" style="554"/>
    <col min="4865" max="4865" width="4.42578125" style="554" bestFit="1" customWidth="1"/>
    <col min="4866" max="4866" width="22.42578125" style="554" bestFit="1" customWidth="1"/>
    <col min="4867" max="4867" width="41.42578125" style="554" bestFit="1" customWidth="1"/>
    <col min="4868" max="4870" width="9.140625" style="554"/>
    <col min="4871" max="4871" width="19.7109375" style="554" bestFit="1" customWidth="1"/>
    <col min="4872" max="5120" width="9.140625" style="554"/>
    <col min="5121" max="5121" width="4.42578125" style="554" bestFit="1" customWidth="1"/>
    <col min="5122" max="5122" width="22.42578125" style="554" bestFit="1" customWidth="1"/>
    <col min="5123" max="5123" width="41.42578125" style="554" bestFit="1" customWidth="1"/>
    <col min="5124" max="5126" width="9.140625" style="554"/>
    <col min="5127" max="5127" width="19.7109375" style="554" bestFit="1" customWidth="1"/>
    <col min="5128" max="5376" width="9.140625" style="554"/>
    <col min="5377" max="5377" width="4.42578125" style="554" bestFit="1" customWidth="1"/>
    <col min="5378" max="5378" width="22.42578125" style="554" bestFit="1" customWidth="1"/>
    <col min="5379" max="5379" width="41.42578125" style="554" bestFit="1" customWidth="1"/>
    <col min="5380" max="5382" width="9.140625" style="554"/>
    <col min="5383" max="5383" width="19.7109375" style="554" bestFit="1" customWidth="1"/>
    <col min="5384" max="5632" width="9.140625" style="554"/>
    <col min="5633" max="5633" width="4.42578125" style="554" bestFit="1" customWidth="1"/>
    <col min="5634" max="5634" width="22.42578125" style="554" bestFit="1" customWidth="1"/>
    <col min="5635" max="5635" width="41.42578125" style="554" bestFit="1" customWidth="1"/>
    <col min="5636" max="5638" width="9.140625" style="554"/>
    <col min="5639" max="5639" width="19.7109375" style="554" bestFit="1" customWidth="1"/>
    <col min="5640" max="5888" width="9.140625" style="554"/>
    <col min="5889" max="5889" width="4.42578125" style="554" bestFit="1" customWidth="1"/>
    <col min="5890" max="5890" width="22.42578125" style="554" bestFit="1" customWidth="1"/>
    <col min="5891" max="5891" width="41.42578125" style="554" bestFit="1" customWidth="1"/>
    <col min="5892" max="5894" width="9.140625" style="554"/>
    <col min="5895" max="5895" width="19.7109375" style="554" bestFit="1" customWidth="1"/>
    <col min="5896" max="6144" width="9.140625" style="554"/>
    <col min="6145" max="6145" width="4.42578125" style="554" bestFit="1" customWidth="1"/>
    <col min="6146" max="6146" width="22.42578125" style="554" bestFit="1" customWidth="1"/>
    <col min="6147" max="6147" width="41.42578125" style="554" bestFit="1" customWidth="1"/>
    <col min="6148" max="6150" width="9.140625" style="554"/>
    <col min="6151" max="6151" width="19.7109375" style="554" bestFit="1" customWidth="1"/>
    <col min="6152" max="6400" width="9.140625" style="554"/>
    <col min="6401" max="6401" width="4.42578125" style="554" bestFit="1" customWidth="1"/>
    <col min="6402" max="6402" width="22.42578125" style="554" bestFit="1" customWidth="1"/>
    <col min="6403" max="6403" width="41.42578125" style="554" bestFit="1" customWidth="1"/>
    <col min="6404" max="6406" width="9.140625" style="554"/>
    <col min="6407" max="6407" width="19.7109375" style="554" bestFit="1" customWidth="1"/>
    <col min="6408" max="6656" width="9.140625" style="554"/>
    <col min="6657" max="6657" width="4.42578125" style="554" bestFit="1" customWidth="1"/>
    <col min="6658" max="6658" width="22.42578125" style="554" bestFit="1" customWidth="1"/>
    <col min="6659" max="6659" width="41.42578125" style="554" bestFit="1" customWidth="1"/>
    <col min="6660" max="6662" width="9.140625" style="554"/>
    <col min="6663" max="6663" width="19.7109375" style="554" bestFit="1" customWidth="1"/>
    <col min="6664" max="6912" width="9.140625" style="554"/>
    <col min="6913" max="6913" width="4.42578125" style="554" bestFit="1" customWidth="1"/>
    <col min="6914" max="6914" width="22.42578125" style="554" bestFit="1" customWidth="1"/>
    <col min="6915" max="6915" width="41.42578125" style="554" bestFit="1" customWidth="1"/>
    <col min="6916" max="6918" width="9.140625" style="554"/>
    <col min="6919" max="6919" width="19.7109375" style="554" bestFit="1" customWidth="1"/>
    <col min="6920" max="7168" width="9.140625" style="554"/>
    <col min="7169" max="7169" width="4.42578125" style="554" bestFit="1" customWidth="1"/>
    <col min="7170" max="7170" width="22.42578125" style="554" bestFit="1" customWidth="1"/>
    <col min="7171" max="7171" width="41.42578125" style="554" bestFit="1" customWidth="1"/>
    <col min="7172" max="7174" width="9.140625" style="554"/>
    <col min="7175" max="7175" width="19.7109375" style="554" bestFit="1" customWidth="1"/>
    <col min="7176" max="7424" width="9.140625" style="554"/>
    <col min="7425" max="7425" width="4.42578125" style="554" bestFit="1" customWidth="1"/>
    <col min="7426" max="7426" width="22.42578125" style="554" bestFit="1" customWidth="1"/>
    <col min="7427" max="7427" width="41.42578125" style="554" bestFit="1" customWidth="1"/>
    <col min="7428" max="7430" width="9.140625" style="554"/>
    <col min="7431" max="7431" width="19.7109375" style="554" bestFit="1" customWidth="1"/>
    <col min="7432" max="7680" width="9.140625" style="554"/>
    <col min="7681" max="7681" width="4.42578125" style="554" bestFit="1" customWidth="1"/>
    <col min="7682" max="7682" width="22.42578125" style="554" bestFit="1" customWidth="1"/>
    <col min="7683" max="7683" width="41.42578125" style="554" bestFit="1" customWidth="1"/>
    <col min="7684" max="7686" width="9.140625" style="554"/>
    <col min="7687" max="7687" width="19.7109375" style="554" bestFit="1" customWidth="1"/>
    <col min="7688" max="7936" width="9.140625" style="554"/>
    <col min="7937" max="7937" width="4.42578125" style="554" bestFit="1" customWidth="1"/>
    <col min="7938" max="7938" width="22.42578125" style="554" bestFit="1" customWidth="1"/>
    <col min="7939" max="7939" width="41.42578125" style="554" bestFit="1" customWidth="1"/>
    <col min="7940" max="7942" width="9.140625" style="554"/>
    <col min="7943" max="7943" width="19.7109375" style="554" bestFit="1" customWidth="1"/>
    <col min="7944" max="8192" width="9.140625" style="554"/>
    <col min="8193" max="8193" width="4.42578125" style="554" bestFit="1" customWidth="1"/>
    <col min="8194" max="8194" width="22.42578125" style="554" bestFit="1" customWidth="1"/>
    <col min="8195" max="8195" width="41.42578125" style="554" bestFit="1" customWidth="1"/>
    <col min="8196" max="8198" width="9.140625" style="554"/>
    <col min="8199" max="8199" width="19.7109375" style="554" bestFit="1" customWidth="1"/>
    <col min="8200" max="8448" width="9.140625" style="554"/>
    <col min="8449" max="8449" width="4.42578125" style="554" bestFit="1" customWidth="1"/>
    <col min="8450" max="8450" width="22.42578125" style="554" bestFit="1" customWidth="1"/>
    <col min="8451" max="8451" width="41.42578125" style="554" bestFit="1" customWidth="1"/>
    <col min="8452" max="8454" width="9.140625" style="554"/>
    <col min="8455" max="8455" width="19.7109375" style="554" bestFit="1" customWidth="1"/>
    <col min="8456" max="8704" width="9.140625" style="554"/>
    <col min="8705" max="8705" width="4.42578125" style="554" bestFit="1" customWidth="1"/>
    <col min="8706" max="8706" width="22.42578125" style="554" bestFit="1" customWidth="1"/>
    <col min="8707" max="8707" width="41.42578125" style="554" bestFit="1" customWidth="1"/>
    <col min="8708" max="8710" width="9.140625" style="554"/>
    <col min="8711" max="8711" width="19.7109375" style="554" bestFit="1" customWidth="1"/>
    <col min="8712" max="8960" width="9.140625" style="554"/>
    <col min="8961" max="8961" width="4.42578125" style="554" bestFit="1" customWidth="1"/>
    <col min="8962" max="8962" width="22.42578125" style="554" bestFit="1" customWidth="1"/>
    <col min="8963" max="8963" width="41.42578125" style="554" bestFit="1" customWidth="1"/>
    <col min="8964" max="8966" width="9.140625" style="554"/>
    <col min="8967" max="8967" width="19.7109375" style="554" bestFit="1" customWidth="1"/>
    <col min="8968" max="9216" width="9.140625" style="554"/>
    <col min="9217" max="9217" width="4.42578125" style="554" bestFit="1" customWidth="1"/>
    <col min="9218" max="9218" width="22.42578125" style="554" bestFit="1" customWidth="1"/>
    <col min="9219" max="9219" width="41.42578125" style="554" bestFit="1" customWidth="1"/>
    <col min="9220" max="9222" width="9.140625" style="554"/>
    <col min="9223" max="9223" width="19.7109375" style="554" bestFit="1" customWidth="1"/>
    <col min="9224" max="9472" width="9.140625" style="554"/>
    <col min="9473" max="9473" width="4.42578125" style="554" bestFit="1" customWidth="1"/>
    <col min="9474" max="9474" width="22.42578125" style="554" bestFit="1" customWidth="1"/>
    <col min="9475" max="9475" width="41.42578125" style="554" bestFit="1" customWidth="1"/>
    <col min="9476" max="9478" width="9.140625" style="554"/>
    <col min="9479" max="9479" width="19.7109375" style="554" bestFit="1" customWidth="1"/>
    <col min="9480" max="9728" width="9.140625" style="554"/>
    <col min="9729" max="9729" width="4.42578125" style="554" bestFit="1" customWidth="1"/>
    <col min="9730" max="9730" width="22.42578125" style="554" bestFit="1" customWidth="1"/>
    <col min="9731" max="9731" width="41.42578125" style="554" bestFit="1" customWidth="1"/>
    <col min="9732" max="9734" width="9.140625" style="554"/>
    <col min="9735" max="9735" width="19.7109375" style="554" bestFit="1" customWidth="1"/>
    <col min="9736" max="9984" width="9.140625" style="554"/>
    <col min="9985" max="9985" width="4.42578125" style="554" bestFit="1" customWidth="1"/>
    <col min="9986" max="9986" width="22.42578125" style="554" bestFit="1" customWidth="1"/>
    <col min="9987" max="9987" width="41.42578125" style="554" bestFit="1" customWidth="1"/>
    <col min="9988" max="9990" width="9.140625" style="554"/>
    <col min="9991" max="9991" width="19.7109375" style="554" bestFit="1" customWidth="1"/>
    <col min="9992" max="10240" width="9.140625" style="554"/>
    <col min="10241" max="10241" width="4.42578125" style="554" bestFit="1" customWidth="1"/>
    <col min="10242" max="10242" width="22.42578125" style="554" bestFit="1" customWidth="1"/>
    <col min="10243" max="10243" width="41.42578125" style="554" bestFit="1" customWidth="1"/>
    <col min="10244" max="10246" width="9.140625" style="554"/>
    <col min="10247" max="10247" width="19.7109375" style="554" bestFit="1" customWidth="1"/>
    <col min="10248" max="10496" width="9.140625" style="554"/>
    <col min="10497" max="10497" width="4.42578125" style="554" bestFit="1" customWidth="1"/>
    <col min="10498" max="10498" width="22.42578125" style="554" bestFit="1" customWidth="1"/>
    <col min="10499" max="10499" width="41.42578125" style="554" bestFit="1" customWidth="1"/>
    <col min="10500" max="10502" width="9.140625" style="554"/>
    <col min="10503" max="10503" width="19.7109375" style="554" bestFit="1" customWidth="1"/>
    <col min="10504" max="10752" width="9.140625" style="554"/>
    <col min="10753" max="10753" width="4.42578125" style="554" bestFit="1" customWidth="1"/>
    <col min="10754" max="10754" width="22.42578125" style="554" bestFit="1" customWidth="1"/>
    <col min="10755" max="10755" width="41.42578125" style="554" bestFit="1" customWidth="1"/>
    <col min="10756" max="10758" width="9.140625" style="554"/>
    <col min="10759" max="10759" width="19.7109375" style="554" bestFit="1" customWidth="1"/>
    <col min="10760" max="11008" width="9.140625" style="554"/>
    <col min="11009" max="11009" width="4.42578125" style="554" bestFit="1" customWidth="1"/>
    <col min="11010" max="11010" width="22.42578125" style="554" bestFit="1" customWidth="1"/>
    <col min="11011" max="11011" width="41.42578125" style="554" bestFit="1" customWidth="1"/>
    <col min="11012" max="11014" width="9.140625" style="554"/>
    <col min="11015" max="11015" width="19.7109375" style="554" bestFit="1" customWidth="1"/>
    <col min="11016" max="11264" width="9.140625" style="554"/>
    <col min="11265" max="11265" width="4.42578125" style="554" bestFit="1" customWidth="1"/>
    <col min="11266" max="11266" width="22.42578125" style="554" bestFit="1" customWidth="1"/>
    <col min="11267" max="11267" width="41.42578125" style="554" bestFit="1" customWidth="1"/>
    <col min="11268" max="11270" width="9.140625" style="554"/>
    <col min="11271" max="11271" width="19.7109375" style="554" bestFit="1" customWidth="1"/>
    <col min="11272" max="11520" width="9.140625" style="554"/>
    <col min="11521" max="11521" width="4.42578125" style="554" bestFit="1" customWidth="1"/>
    <col min="11522" max="11522" width="22.42578125" style="554" bestFit="1" customWidth="1"/>
    <col min="11523" max="11523" width="41.42578125" style="554" bestFit="1" customWidth="1"/>
    <col min="11524" max="11526" width="9.140625" style="554"/>
    <col min="11527" max="11527" width="19.7109375" style="554" bestFit="1" customWidth="1"/>
    <col min="11528" max="11776" width="9.140625" style="554"/>
    <col min="11777" max="11777" width="4.42578125" style="554" bestFit="1" customWidth="1"/>
    <col min="11778" max="11778" width="22.42578125" style="554" bestFit="1" customWidth="1"/>
    <col min="11779" max="11779" width="41.42578125" style="554" bestFit="1" customWidth="1"/>
    <col min="11780" max="11782" width="9.140625" style="554"/>
    <col min="11783" max="11783" width="19.7109375" style="554" bestFit="1" customWidth="1"/>
    <col min="11784" max="12032" width="9.140625" style="554"/>
    <col min="12033" max="12033" width="4.42578125" style="554" bestFit="1" customWidth="1"/>
    <col min="12034" max="12034" width="22.42578125" style="554" bestFit="1" customWidth="1"/>
    <col min="12035" max="12035" width="41.42578125" style="554" bestFit="1" customWidth="1"/>
    <col min="12036" max="12038" width="9.140625" style="554"/>
    <col min="12039" max="12039" width="19.7109375" style="554" bestFit="1" customWidth="1"/>
    <col min="12040" max="12288" width="9.140625" style="554"/>
    <col min="12289" max="12289" width="4.42578125" style="554" bestFit="1" customWidth="1"/>
    <col min="12290" max="12290" width="22.42578125" style="554" bestFit="1" customWidth="1"/>
    <col min="12291" max="12291" width="41.42578125" style="554" bestFit="1" customWidth="1"/>
    <col min="12292" max="12294" width="9.140625" style="554"/>
    <col min="12295" max="12295" width="19.7109375" style="554" bestFit="1" customWidth="1"/>
    <col min="12296" max="12544" width="9.140625" style="554"/>
    <col min="12545" max="12545" width="4.42578125" style="554" bestFit="1" customWidth="1"/>
    <col min="12546" max="12546" width="22.42578125" style="554" bestFit="1" customWidth="1"/>
    <col min="12547" max="12547" width="41.42578125" style="554" bestFit="1" customWidth="1"/>
    <col min="12548" max="12550" width="9.140625" style="554"/>
    <col min="12551" max="12551" width="19.7109375" style="554" bestFit="1" customWidth="1"/>
    <col min="12552" max="12800" width="9.140625" style="554"/>
    <col min="12801" max="12801" width="4.42578125" style="554" bestFit="1" customWidth="1"/>
    <col min="12802" max="12802" width="22.42578125" style="554" bestFit="1" customWidth="1"/>
    <col min="12803" max="12803" width="41.42578125" style="554" bestFit="1" customWidth="1"/>
    <col min="12804" max="12806" width="9.140625" style="554"/>
    <col min="12807" max="12807" width="19.7109375" style="554" bestFit="1" customWidth="1"/>
    <col min="12808" max="13056" width="9.140625" style="554"/>
    <col min="13057" max="13057" width="4.42578125" style="554" bestFit="1" customWidth="1"/>
    <col min="13058" max="13058" width="22.42578125" style="554" bestFit="1" customWidth="1"/>
    <col min="13059" max="13059" width="41.42578125" style="554" bestFit="1" customWidth="1"/>
    <col min="13060" max="13062" width="9.140625" style="554"/>
    <col min="13063" max="13063" width="19.7109375" style="554" bestFit="1" customWidth="1"/>
    <col min="13064" max="13312" width="9.140625" style="554"/>
    <col min="13313" max="13313" width="4.42578125" style="554" bestFit="1" customWidth="1"/>
    <col min="13314" max="13314" width="22.42578125" style="554" bestFit="1" customWidth="1"/>
    <col min="13315" max="13315" width="41.42578125" style="554" bestFit="1" customWidth="1"/>
    <col min="13316" max="13318" width="9.140625" style="554"/>
    <col min="13319" max="13319" width="19.7109375" style="554" bestFit="1" customWidth="1"/>
    <col min="13320" max="13568" width="9.140625" style="554"/>
    <col min="13569" max="13569" width="4.42578125" style="554" bestFit="1" customWidth="1"/>
    <col min="13570" max="13570" width="22.42578125" style="554" bestFit="1" customWidth="1"/>
    <col min="13571" max="13571" width="41.42578125" style="554" bestFit="1" customWidth="1"/>
    <col min="13572" max="13574" width="9.140625" style="554"/>
    <col min="13575" max="13575" width="19.7109375" style="554" bestFit="1" customWidth="1"/>
    <col min="13576" max="13824" width="9.140625" style="554"/>
    <col min="13825" max="13825" width="4.42578125" style="554" bestFit="1" customWidth="1"/>
    <col min="13826" max="13826" width="22.42578125" style="554" bestFit="1" customWidth="1"/>
    <col min="13827" max="13827" width="41.42578125" style="554" bestFit="1" customWidth="1"/>
    <col min="13828" max="13830" width="9.140625" style="554"/>
    <col min="13831" max="13831" width="19.7109375" style="554" bestFit="1" customWidth="1"/>
    <col min="13832" max="14080" width="9.140625" style="554"/>
    <col min="14081" max="14081" width="4.42578125" style="554" bestFit="1" customWidth="1"/>
    <col min="14082" max="14082" width="22.42578125" style="554" bestFit="1" customWidth="1"/>
    <col min="14083" max="14083" width="41.42578125" style="554" bestFit="1" customWidth="1"/>
    <col min="14084" max="14086" width="9.140625" style="554"/>
    <col min="14087" max="14087" width="19.7109375" style="554" bestFit="1" customWidth="1"/>
    <col min="14088" max="14336" width="9.140625" style="554"/>
    <col min="14337" max="14337" width="4.42578125" style="554" bestFit="1" customWidth="1"/>
    <col min="14338" max="14338" width="22.42578125" style="554" bestFit="1" customWidth="1"/>
    <col min="14339" max="14339" width="41.42578125" style="554" bestFit="1" customWidth="1"/>
    <col min="14340" max="14342" width="9.140625" style="554"/>
    <col min="14343" max="14343" width="19.7109375" style="554" bestFit="1" customWidth="1"/>
    <col min="14344" max="14592" width="9.140625" style="554"/>
    <col min="14593" max="14593" width="4.42578125" style="554" bestFit="1" customWidth="1"/>
    <col min="14594" max="14594" width="22.42578125" style="554" bestFit="1" customWidth="1"/>
    <col min="14595" max="14595" width="41.42578125" style="554" bestFit="1" customWidth="1"/>
    <col min="14596" max="14598" width="9.140625" style="554"/>
    <col min="14599" max="14599" width="19.7109375" style="554" bestFit="1" customWidth="1"/>
    <col min="14600" max="14848" width="9.140625" style="554"/>
    <col min="14849" max="14849" width="4.42578125" style="554" bestFit="1" customWidth="1"/>
    <col min="14850" max="14850" width="22.42578125" style="554" bestFit="1" customWidth="1"/>
    <col min="14851" max="14851" width="41.42578125" style="554" bestFit="1" customWidth="1"/>
    <col min="14852" max="14854" width="9.140625" style="554"/>
    <col min="14855" max="14855" width="19.7109375" style="554" bestFit="1" customWidth="1"/>
    <col min="14856" max="15104" width="9.140625" style="554"/>
    <col min="15105" max="15105" width="4.42578125" style="554" bestFit="1" customWidth="1"/>
    <col min="15106" max="15106" width="22.42578125" style="554" bestFit="1" customWidth="1"/>
    <col min="15107" max="15107" width="41.42578125" style="554" bestFit="1" customWidth="1"/>
    <col min="15108" max="15110" width="9.140625" style="554"/>
    <col min="15111" max="15111" width="19.7109375" style="554" bestFit="1" customWidth="1"/>
    <col min="15112" max="15360" width="9.140625" style="554"/>
    <col min="15361" max="15361" width="4.42578125" style="554" bestFit="1" customWidth="1"/>
    <col min="15362" max="15362" width="22.42578125" style="554" bestFit="1" customWidth="1"/>
    <col min="15363" max="15363" width="41.42578125" style="554" bestFit="1" customWidth="1"/>
    <col min="15364" max="15366" width="9.140625" style="554"/>
    <col min="15367" max="15367" width="19.7109375" style="554" bestFit="1" customWidth="1"/>
    <col min="15368" max="15616" width="9.140625" style="554"/>
    <col min="15617" max="15617" width="4.42578125" style="554" bestFit="1" customWidth="1"/>
    <col min="15618" max="15618" width="22.42578125" style="554" bestFit="1" customWidth="1"/>
    <col min="15619" max="15619" width="41.42578125" style="554" bestFit="1" customWidth="1"/>
    <col min="15620" max="15622" width="9.140625" style="554"/>
    <col min="15623" max="15623" width="19.7109375" style="554" bestFit="1" customWidth="1"/>
    <col min="15624" max="15872" width="9.140625" style="554"/>
    <col min="15873" max="15873" width="4.42578125" style="554" bestFit="1" customWidth="1"/>
    <col min="15874" max="15874" width="22.42578125" style="554" bestFit="1" customWidth="1"/>
    <col min="15875" max="15875" width="41.42578125" style="554" bestFit="1" customWidth="1"/>
    <col min="15876" max="15878" width="9.140625" style="554"/>
    <col min="15879" max="15879" width="19.7109375" style="554" bestFit="1" customWidth="1"/>
    <col min="15880" max="16128" width="9.140625" style="554"/>
    <col min="16129" max="16129" width="4.42578125" style="554" bestFit="1" customWidth="1"/>
    <col min="16130" max="16130" width="22.42578125" style="554" bestFit="1" customWidth="1"/>
    <col min="16131" max="16131" width="41.42578125" style="554" bestFit="1" customWidth="1"/>
    <col min="16132" max="16134" width="9.140625" style="554"/>
    <col min="16135" max="16135" width="19.7109375" style="554" bestFit="1" customWidth="1"/>
    <col min="16136" max="16384" width="9.140625" style="554"/>
  </cols>
  <sheetData>
    <row r="1" spans="1:7" ht="18.75">
      <c r="A1" s="864" t="s">
        <v>941</v>
      </c>
      <c r="B1" s="864"/>
      <c r="C1" s="864"/>
      <c r="D1" s="864"/>
      <c r="E1" s="864"/>
      <c r="F1" s="864"/>
      <c r="G1" s="864"/>
    </row>
    <row r="2" spans="1:7">
      <c r="A2" s="4"/>
      <c r="B2" s="4"/>
      <c r="C2" s="5"/>
      <c r="D2" s="4"/>
      <c r="E2" s="4"/>
      <c r="F2" s="4"/>
      <c r="G2" s="20"/>
    </row>
    <row r="3" spans="1:7" ht="37.5" customHeight="1">
      <c r="A3" s="865" t="s">
        <v>250</v>
      </c>
      <c r="B3" s="841"/>
      <c r="C3" s="841"/>
      <c r="D3" s="841"/>
      <c r="E3" s="841"/>
      <c r="F3" s="841"/>
      <c r="G3" s="841"/>
    </row>
    <row r="4" spans="1:7" ht="6" customHeight="1" thickBot="1">
      <c r="A4" s="11"/>
      <c r="B4" s="11"/>
      <c r="C4" s="11"/>
      <c r="D4" s="11"/>
      <c r="E4" s="11"/>
      <c r="F4" s="11"/>
      <c r="G4" s="21"/>
    </row>
    <row r="5" spans="1:7" ht="13.5" thickTop="1">
      <c r="A5" s="866" t="s">
        <v>28</v>
      </c>
      <c r="B5" s="858" t="s">
        <v>478</v>
      </c>
      <c r="C5" s="858" t="s">
        <v>30</v>
      </c>
      <c r="D5" s="850" t="s">
        <v>47</v>
      </c>
      <c r="E5" s="851"/>
      <c r="F5" s="868" t="s">
        <v>90</v>
      </c>
      <c r="G5" s="870" t="s">
        <v>39</v>
      </c>
    </row>
    <row r="6" spans="1:7">
      <c r="A6" s="867"/>
      <c r="B6" s="859"/>
      <c r="C6" s="859"/>
      <c r="D6" s="52" t="s">
        <v>0</v>
      </c>
      <c r="E6" s="52" t="s">
        <v>29</v>
      </c>
      <c r="F6" s="869"/>
      <c r="G6" s="871"/>
    </row>
    <row r="7" spans="1:7" ht="13.5" thickBot="1">
      <c r="A7" s="782">
        <v>1</v>
      </c>
      <c r="B7" s="783">
        <v>2</v>
      </c>
      <c r="C7" s="784">
        <v>3</v>
      </c>
      <c r="D7" s="784">
        <v>4</v>
      </c>
      <c r="E7" s="784">
        <v>5</v>
      </c>
      <c r="F7" s="784">
        <v>6</v>
      </c>
      <c r="G7" s="785">
        <v>7</v>
      </c>
    </row>
    <row r="8" spans="1:7" ht="26.25" thickBot="1">
      <c r="A8" s="786" t="s">
        <v>11</v>
      </c>
      <c r="B8" s="62" t="s">
        <v>453</v>
      </c>
      <c r="C8" s="63" t="s">
        <v>454</v>
      </c>
      <c r="D8" s="62" t="s">
        <v>11</v>
      </c>
      <c r="E8" s="62" t="s">
        <v>11</v>
      </c>
      <c r="F8" s="64" t="s">
        <v>11</v>
      </c>
      <c r="G8" s="787" t="s">
        <v>11</v>
      </c>
    </row>
    <row r="9" spans="1:7" ht="25.5">
      <c r="A9" s="788">
        <v>1</v>
      </c>
      <c r="B9" s="789"/>
      <c r="C9" s="790" t="s">
        <v>456</v>
      </c>
      <c r="D9" s="791" t="s">
        <v>144</v>
      </c>
      <c r="E9" s="792">
        <f>('[1]Dermat 2'!$P$56)/2</f>
        <v>3057.1800000000003</v>
      </c>
      <c r="F9" s="793"/>
      <c r="G9" s="794"/>
    </row>
    <row r="10" spans="1:7">
      <c r="A10" s="788">
        <v>2</v>
      </c>
      <c r="B10" s="795"/>
      <c r="C10" s="790" t="s">
        <v>458</v>
      </c>
      <c r="D10" s="796" t="s">
        <v>144</v>
      </c>
      <c r="E10" s="792">
        <f>'[1]Dermat 2'!$O$55*1.2</f>
        <v>3668.6160000000004</v>
      </c>
      <c r="F10" s="793"/>
      <c r="G10" s="794"/>
    </row>
    <row r="11" spans="1:7" ht="13.5" thickBot="1">
      <c r="A11" s="797">
        <v>3</v>
      </c>
      <c r="B11" s="798"/>
      <c r="C11" s="790" t="s">
        <v>459</v>
      </c>
      <c r="D11" s="796" t="s">
        <v>144</v>
      </c>
      <c r="E11" s="792">
        <f>'[1]Dermat 2'!$P$55*1.2</f>
        <v>3668.6160000000004</v>
      </c>
      <c r="F11" s="793"/>
      <c r="G11" s="794"/>
    </row>
    <row r="12" spans="1:7" ht="13.5" thickBot="1">
      <c r="A12" s="786" t="s">
        <v>11</v>
      </c>
      <c r="B12" s="62" t="s">
        <v>460</v>
      </c>
      <c r="C12" s="63" t="s">
        <v>461</v>
      </c>
      <c r="D12" s="62" t="s">
        <v>11</v>
      </c>
      <c r="E12" s="62" t="s">
        <v>11</v>
      </c>
      <c r="F12" s="64" t="s">
        <v>11</v>
      </c>
      <c r="G12" s="787" t="s">
        <v>11</v>
      </c>
    </row>
    <row r="13" spans="1:7" ht="25.5">
      <c r="A13" s="788">
        <v>4</v>
      </c>
      <c r="B13" s="789"/>
      <c r="C13" s="790" t="s">
        <v>462</v>
      </c>
      <c r="D13" s="796" t="s">
        <v>144</v>
      </c>
      <c r="E13" s="792">
        <f>'[1]Dermat 2'!$I$104</f>
        <v>2484</v>
      </c>
      <c r="F13" s="793"/>
      <c r="G13" s="794"/>
    </row>
    <row r="14" spans="1:7" ht="14.25">
      <c r="A14" s="788">
        <v>5</v>
      </c>
      <c r="B14" s="795"/>
      <c r="C14" s="790" t="s">
        <v>463</v>
      </c>
      <c r="D14" s="796" t="s">
        <v>144</v>
      </c>
      <c r="E14" s="792">
        <f>'[1]Dermat 2'!$I$96</f>
        <v>17550</v>
      </c>
      <c r="F14" s="799"/>
      <c r="G14" s="794"/>
    </row>
    <row r="15" spans="1:7" ht="14.25">
      <c r="A15" s="788">
        <v>6</v>
      </c>
      <c r="B15" s="795"/>
      <c r="C15" s="790" t="s">
        <v>464</v>
      </c>
      <c r="D15" s="796" t="s">
        <v>144</v>
      </c>
      <c r="E15" s="792">
        <f>'[1]Dermat 2'!$I$97</f>
        <v>1755</v>
      </c>
      <c r="F15" s="799"/>
      <c r="G15" s="794"/>
    </row>
    <row r="16" spans="1:7" ht="14.25">
      <c r="A16" s="788">
        <v>7</v>
      </c>
      <c r="B16" s="795"/>
      <c r="C16" s="790" t="s">
        <v>465</v>
      </c>
      <c r="D16" s="796" t="s">
        <v>144</v>
      </c>
      <c r="E16" s="792">
        <f>'[1]Dermat 2'!$I$98</f>
        <v>1170</v>
      </c>
      <c r="F16" s="799"/>
      <c r="G16" s="794"/>
    </row>
    <row r="17" spans="1:7" ht="14.25">
      <c r="A17" s="788">
        <v>8</v>
      </c>
      <c r="B17" s="795"/>
      <c r="C17" s="790" t="s">
        <v>466</v>
      </c>
      <c r="D17" s="796" t="s">
        <v>144</v>
      </c>
      <c r="E17" s="792">
        <f>'[1]Dermat 2'!$I$99</f>
        <v>780</v>
      </c>
      <c r="F17" s="799"/>
      <c r="G17" s="794"/>
    </row>
    <row r="18" spans="1:7" ht="25.5">
      <c r="A18" s="788">
        <v>9</v>
      </c>
      <c r="B18" s="795"/>
      <c r="C18" s="790" t="s">
        <v>467</v>
      </c>
      <c r="D18" s="796" t="s">
        <v>9</v>
      </c>
      <c r="E18" s="792">
        <f>'[1]Dermat 2'!$I$102</f>
        <v>5250</v>
      </c>
      <c r="F18" s="799"/>
      <c r="G18" s="794"/>
    </row>
    <row r="19" spans="1:7" ht="14.25">
      <c r="A19" s="788">
        <v>10</v>
      </c>
      <c r="B19" s="795"/>
      <c r="C19" s="790" t="s">
        <v>468</v>
      </c>
      <c r="D19" s="796" t="s">
        <v>9</v>
      </c>
      <c r="E19" s="792">
        <f>'[1]Dermat 2'!$I$103</f>
        <v>480</v>
      </c>
      <c r="F19" s="799"/>
      <c r="G19" s="794"/>
    </row>
    <row r="20" spans="1:7" ht="25.5">
      <c r="A20" s="788">
        <v>11</v>
      </c>
      <c r="B20" s="795"/>
      <c r="C20" s="790" t="s">
        <v>469</v>
      </c>
      <c r="D20" s="796" t="s">
        <v>279</v>
      </c>
      <c r="E20" s="792">
        <f>'[1]Dermat 2'!$U$55*0.25*0.5</f>
        <v>75.199999999999989</v>
      </c>
      <c r="F20" s="800"/>
      <c r="G20" s="794"/>
    </row>
    <row r="21" spans="1:7" ht="25.5">
      <c r="A21" s="788">
        <v>12</v>
      </c>
      <c r="B21" s="795"/>
      <c r="C21" s="790" t="s">
        <v>470</v>
      </c>
      <c r="D21" s="796" t="s">
        <v>144</v>
      </c>
      <c r="E21" s="792">
        <f>'[1]Dermat 2'!$U$55*0.1*0.7</f>
        <v>42.111999999999995</v>
      </c>
      <c r="F21" s="800"/>
      <c r="G21" s="794"/>
    </row>
    <row r="22" spans="1:7" ht="14.25">
      <c r="A22" s="788">
        <v>13</v>
      </c>
      <c r="B22" s="795"/>
      <c r="C22" s="790" t="s">
        <v>474</v>
      </c>
      <c r="D22" s="796" t="s">
        <v>9</v>
      </c>
      <c r="E22" s="792">
        <f>'[1]Dermat 2'!$U$55</f>
        <v>601.59999999999991</v>
      </c>
      <c r="F22" s="800"/>
      <c r="G22" s="794"/>
    </row>
    <row r="23" spans="1:7" ht="14.25">
      <c r="A23" s="788">
        <v>14</v>
      </c>
      <c r="B23" s="795"/>
      <c r="C23" s="790" t="s">
        <v>475</v>
      </c>
      <c r="D23" s="796" t="s">
        <v>9</v>
      </c>
      <c r="E23" s="792">
        <f>31*2*0.5</f>
        <v>31</v>
      </c>
      <c r="F23" s="800"/>
      <c r="G23" s="794"/>
    </row>
    <row r="24" spans="1:7" ht="14.25">
      <c r="A24" s="788">
        <v>15</v>
      </c>
      <c r="B24" s="795"/>
      <c r="C24" s="790" t="s">
        <v>476</v>
      </c>
      <c r="D24" s="796" t="s">
        <v>10</v>
      </c>
      <c r="E24" s="792">
        <f>31*2</f>
        <v>62</v>
      </c>
      <c r="F24" s="800"/>
      <c r="G24" s="794"/>
    </row>
    <row r="25" spans="1:7" ht="14.25">
      <c r="A25" s="788">
        <v>16</v>
      </c>
      <c r="B25" s="795"/>
      <c r="C25" s="790" t="s">
        <v>471</v>
      </c>
      <c r="D25" s="796" t="s">
        <v>144</v>
      </c>
      <c r="E25" s="792">
        <f>E22*0.5</f>
        <v>300.79999999999995</v>
      </c>
      <c r="F25" s="800"/>
      <c r="G25" s="794"/>
    </row>
    <row r="26" spans="1:7" ht="25.5">
      <c r="A26" s="788">
        <v>17</v>
      </c>
      <c r="B26" s="795"/>
      <c r="C26" s="790" t="s">
        <v>472</v>
      </c>
      <c r="D26" s="796" t="s">
        <v>279</v>
      </c>
      <c r="E26" s="792">
        <f>(445+452)*2*0.3</f>
        <v>538.19999999999993</v>
      </c>
      <c r="F26" s="800"/>
      <c r="G26" s="794"/>
    </row>
    <row r="27" spans="1:7" ht="14.25">
      <c r="A27" s="788">
        <v>18</v>
      </c>
      <c r="B27" s="795"/>
      <c r="C27" s="790" t="s">
        <v>473</v>
      </c>
      <c r="D27" s="796" t="s">
        <v>144</v>
      </c>
      <c r="E27" s="792">
        <f>E22*0.6</f>
        <v>360.95999999999992</v>
      </c>
      <c r="F27" s="800"/>
      <c r="G27" s="794"/>
    </row>
    <row r="28" spans="1:7" ht="14.25">
      <c r="A28" s="788">
        <v>19</v>
      </c>
      <c r="B28" s="795"/>
      <c r="C28" s="790" t="s">
        <v>940</v>
      </c>
      <c r="D28" s="796" t="s">
        <v>279</v>
      </c>
      <c r="E28" s="792">
        <v>21500</v>
      </c>
      <c r="F28" s="800"/>
      <c r="G28" s="794"/>
    </row>
    <row r="29" spans="1:7" ht="13.5" thickBot="1">
      <c r="A29" s="788">
        <v>20</v>
      </c>
      <c r="B29" s="801"/>
      <c r="C29" s="790" t="s">
        <v>477</v>
      </c>
      <c r="D29" s="796" t="s">
        <v>279</v>
      </c>
      <c r="E29" s="792">
        <v>21200</v>
      </c>
      <c r="F29" s="802"/>
      <c r="G29" s="794"/>
    </row>
    <row r="30" spans="1:7" ht="17.25" thickTop="1" thickBot="1">
      <c r="A30" s="47"/>
      <c r="B30" s="51"/>
      <c r="C30" s="48" t="s">
        <v>82</v>
      </c>
      <c r="D30" s="49"/>
      <c r="E30" s="49"/>
      <c r="F30" s="803" t="s">
        <v>249</v>
      </c>
      <c r="G30" s="804">
        <f>SUM(G9:G29)</f>
        <v>0</v>
      </c>
    </row>
    <row r="31" spans="1:7" ht="13.5" thickTop="1"/>
  </sheetData>
  <mergeCells count="8">
    <mergeCell ref="A1:G1"/>
    <mergeCell ref="A3:G3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3"/>
  <sheetViews>
    <sheetView view="pageBreakPreview" zoomScaleNormal="100" zoomScaleSheetLayoutView="100" workbookViewId="0">
      <pane xSplit="7" ySplit="7" topLeftCell="H8" activePane="bottomRight" state="frozen"/>
      <selection activeCell="H25" sqref="H25"/>
      <selection pane="topRight" activeCell="H25" sqref="H25"/>
      <selection pane="bottomLeft" activeCell="H25" sqref="H25"/>
      <selection pane="bottomRight" activeCell="A2" sqref="A2"/>
    </sheetView>
  </sheetViews>
  <sheetFormatPr defaultRowHeight="12.75"/>
  <cols>
    <col min="1" max="1" width="7.140625" style="17" bestFit="1" customWidth="1"/>
    <col min="2" max="2" width="12.85546875" style="17" customWidth="1"/>
    <col min="3" max="3" width="62.85546875" style="18" customWidth="1"/>
    <col min="4" max="5" width="8.5703125" style="17" customWidth="1"/>
    <col min="6" max="6" width="9.85546875" style="17" customWidth="1"/>
    <col min="7" max="7" width="12.5703125" style="411" customWidth="1"/>
    <col min="8" max="16384" width="9.140625" style="3"/>
  </cols>
  <sheetData>
    <row r="1" spans="1:9" ht="35.25" customHeight="1">
      <c r="A1" s="873" t="s">
        <v>952</v>
      </c>
      <c r="B1" s="874"/>
      <c r="C1" s="874"/>
      <c r="D1" s="874"/>
      <c r="E1" s="874"/>
      <c r="F1" s="874"/>
      <c r="G1" s="875"/>
    </row>
    <row r="2" spans="1:9" ht="42.75" customHeight="1">
      <c r="A2" s="162"/>
      <c r="B2" s="872" t="s">
        <v>670</v>
      </c>
      <c r="C2" s="872"/>
      <c r="D2" s="872"/>
      <c r="E2" s="872"/>
      <c r="F2" s="872"/>
      <c r="G2" s="163"/>
    </row>
    <row r="3" spans="1:9" s="1" customFormat="1" ht="18.75">
      <c r="A3" s="876"/>
      <c r="B3" s="877"/>
      <c r="C3" s="877"/>
      <c r="D3" s="877"/>
      <c r="E3" s="877"/>
      <c r="F3" s="877"/>
      <c r="G3" s="878"/>
    </row>
    <row r="4" spans="1:9" s="1" customFormat="1" ht="14.25" customHeight="1" thickBot="1">
      <c r="A4" s="879"/>
      <c r="B4" s="880"/>
      <c r="C4" s="880"/>
      <c r="D4" s="880"/>
      <c r="E4" s="880"/>
      <c r="F4" s="880"/>
      <c r="G4" s="881"/>
    </row>
    <row r="5" spans="1:9" s="8" customFormat="1">
      <c r="A5" s="882" t="s">
        <v>28</v>
      </c>
      <c r="B5" s="884" t="s">
        <v>37</v>
      </c>
      <c r="C5" s="884" t="s">
        <v>30</v>
      </c>
      <c r="D5" s="886" t="s">
        <v>47</v>
      </c>
      <c r="E5" s="887"/>
      <c r="F5" s="888" t="s">
        <v>90</v>
      </c>
      <c r="G5" s="889" t="s">
        <v>479</v>
      </c>
    </row>
    <row r="6" spans="1:9" s="8" customFormat="1">
      <c r="A6" s="883"/>
      <c r="B6" s="885"/>
      <c r="C6" s="885"/>
      <c r="D6" s="2" t="s">
        <v>0</v>
      </c>
      <c r="E6" s="2" t="s">
        <v>29</v>
      </c>
      <c r="F6" s="853"/>
      <c r="G6" s="890"/>
    </row>
    <row r="7" spans="1:9" ht="13.5" thickBot="1">
      <c r="A7" s="165">
        <v>1</v>
      </c>
      <c r="B7" s="6">
        <v>2</v>
      </c>
      <c r="C7" s="7">
        <v>3</v>
      </c>
      <c r="D7" s="354">
        <v>4</v>
      </c>
      <c r="E7" s="354">
        <v>5</v>
      </c>
      <c r="F7" s="354">
        <v>6</v>
      </c>
      <c r="G7" s="355">
        <v>7</v>
      </c>
    </row>
    <row r="8" spans="1:9" s="309" customFormat="1" ht="30.75" thickBot="1">
      <c r="A8" s="365"/>
      <c r="B8" s="366"/>
      <c r="C8" s="367" t="s">
        <v>480</v>
      </c>
      <c r="D8" s="368"/>
      <c r="E8" s="369"/>
      <c r="F8" s="370"/>
      <c r="G8" s="371"/>
    </row>
    <row r="9" spans="1:9" s="310" customFormat="1" ht="15.75" thickBot="1">
      <c r="A9" s="374">
        <v>1</v>
      </c>
      <c r="B9" s="397" t="s">
        <v>672</v>
      </c>
      <c r="C9" s="375" t="s">
        <v>481</v>
      </c>
      <c r="D9" s="376"/>
      <c r="E9" s="377"/>
      <c r="F9" s="376"/>
      <c r="G9" s="378"/>
    </row>
    <row r="10" spans="1:9" s="23" customFormat="1" ht="18" customHeight="1">
      <c r="A10" s="311" t="s">
        <v>482</v>
      </c>
      <c r="B10" s="312"/>
      <c r="C10" s="313" t="s">
        <v>483</v>
      </c>
      <c r="D10" s="372" t="s">
        <v>10</v>
      </c>
      <c r="E10" s="373">
        <v>68</v>
      </c>
      <c r="F10" s="372"/>
      <c r="G10" s="398"/>
      <c r="H10" s="316"/>
      <c r="I10" s="316"/>
    </row>
    <row r="11" spans="1:9" s="23" customFormat="1" ht="25.5">
      <c r="A11" s="317" t="s">
        <v>484</v>
      </c>
      <c r="B11" s="318"/>
      <c r="C11" s="319" t="s">
        <v>485</v>
      </c>
      <c r="D11" s="314" t="s">
        <v>10</v>
      </c>
      <c r="E11" s="315">
        <v>68</v>
      </c>
      <c r="F11" s="314"/>
      <c r="G11" s="364"/>
    </row>
    <row r="12" spans="1:9" s="23" customFormat="1">
      <c r="A12" s="317" t="s">
        <v>486</v>
      </c>
      <c r="B12" s="318"/>
      <c r="C12" s="319" t="s">
        <v>487</v>
      </c>
      <c r="D12" s="314" t="s">
        <v>10</v>
      </c>
      <c r="E12" s="315">
        <v>4</v>
      </c>
      <c r="F12" s="314"/>
      <c r="G12" s="364"/>
    </row>
    <row r="13" spans="1:9" s="23" customFormat="1" ht="25.5">
      <c r="A13" s="317" t="s">
        <v>488</v>
      </c>
      <c r="B13" s="318"/>
      <c r="C13" s="319" t="s">
        <v>489</v>
      </c>
      <c r="D13" s="314" t="s">
        <v>10</v>
      </c>
      <c r="E13" s="315">
        <v>4</v>
      </c>
      <c r="F13" s="314"/>
      <c r="G13" s="364"/>
    </row>
    <row r="14" spans="1:9" s="23" customFormat="1">
      <c r="A14" s="317" t="s">
        <v>490</v>
      </c>
      <c r="B14" s="318"/>
      <c r="C14" s="319" t="s">
        <v>491</v>
      </c>
      <c r="D14" s="314" t="s">
        <v>492</v>
      </c>
      <c r="E14" s="315">
        <v>14</v>
      </c>
      <c r="F14" s="314"/>
      <c r="G14" s="364"/>
    </row>
    <row r="15" spans="1:9" s="23" customFormat="1" ht="25.5">
      <c r="A15" s="317" t="s">
        <v>493</v>
      </c>
      <c r="B15" s="320"/>
      <c r="C15" s="319" t="s">
        <v>494</v>
      </c>
      <c r="D15" s="314" t="s">
        <v>9</v>
      </c>
      <c r="E15" s="315">
        <v>42</v>
      </c>
      <c r="F15" s="314"/>
      <c r="G15" s="364"/>
    </row>
    <row r="16" spans="1:9" s="23" customFormat="1" ht="25.5">
      <c r="A16" s="317" t="s">
        <v>495</v>
      </c>
      <c r="B16" s="320"/>
      <c r="C16" s="319" t="s">
        <v>496</v>
      </c>
      <c r="D16" s="314" t="s">
        <v>9</v>
      </c>
      <c r="E16" s="315">
        <v>843</v>
      </c>
      <c r="F16" s="314"/>
      <c r="G16" s="364"/>
    </row>
    <row r="17" spans="1:7" s="23" customFormat="1" ht="25.5">
      <c r="A17" s="317" t="s">
        <v>497</v>
      </c>
      <c r="B17" s="320"/>
      <c r="C17" s="319" t="s">
        <v>498</v>
      </c>
      <c r="D17" s="314" t="s">
        <v>9</v>
      </c>
      <c r="E17" s="315">
        <v>10</v>
      </c>
      <c r="F17" s="314"/>
      <c r="G17" s="364"/>
    </row>
    <row r="18" spans="1:7" s="23" customFormat="1" ht="25.5">
      <c r="A18" s="317" t="s">
        <v>499</v>
      </c>
      <c r="B18" s="320"/>
      <c r="C18" s="319" t="s">
        <v>500</v>
      </c>
      <c r="D18" s="314" t="s">
        <v>9</v>
      </c>
      <c r="E18" s="315">
        <v>2</v>
      </c>
      <c r="F18" s="314"/>
      <c r="G18" s="364"/>
    </row>
    <row r="19" spans="1:7" s="23" customFormat="1" ht="25.5">
      <c r="A19" s="317" t="s">
        <v>501</v>
      </c>
      <c r="B19" s="320"/>
      <c r="C19" s="319" t="s">
        <v>502</v>
      </c>
      <c r="D19" s="314" t="s">
        <v>9</v>
      </c>
      <c r="E19" s="315">
        <v>23</v>
      </c>
      <c r="F19" s="314"/>
      <c r="G19" s="364"/>
    </row>
    <row r="20" spans="1:7" s="23" customFormat="1">
      <c r="A20" s="317" t="s">
        <v>503</v>
      </c>
      <c r="B20" s="320"/>
      <c r="C20" s="319" t="s">
        <v>504</v>
      </c>
      <c r="D20" s="314" t="s">
        <v>99</v>
      </c>
      <c r="E20" s="315">
        <v>3</v>
      </c>
      <c r="F20" s="314"/>
      <c r="G20" s="364"/>
    </row>
    <row r="21" spans="1:7" s="23" customFormat="1">
      <c r="A21" s="317" t="s">
        <v>505</v>
      </c>
      <c r="B21" s="320"/>
      <c r="C21" s="319" t="s">
        <v>506</v>
      </c>
      <c r="D21" s="314" t="s">
        <v>99</v>
      </c>
      <c r="E21" s="315">
        <v>1</v>
      </c>
      <c r="F21" s="314"/>
      <c r="G21" s="364"/>
    </row>
    <row r="22" spans="1:7" s="23" customFormat="1">
      <c r="A22" s="317" t="s">
        <v>507</v>
      </c>
      <c r="B22" s="320"/>
      <c r="C22" s="319" t="s">
        <v>508</v>
      </c>
      <c r="D22" s="314" t="s">
        <v>99</v>
      </c>
      <c r="E22" s="315">
        <v>4</v>
      </c>
      <c r="F22" s="314"/>
      <c r="G22" s="364"/>
    </row>
    <row r="23" spans="1:7" s="23" customFormat="1" ht="26.25" thickBot="1">
      <c r="A23" s="321" t="s">
        <v>509</v>
      </c>
      <c r="B23" s="322"/>
      <c r="C23" s="323" t="s">
        <v>510</v>
      </c>
      <c r="D23" s="324" t="s">
        <v>511</v>
      </c>
      <c r="E23" s="325">
        <v>2.4</v>
      </c>
      <c r="F23" s="324"/>
      <c r="G23" s="399"/>
    </row>
    <row r="24" spans="1:7" s="310" customFormat="1" ht="15">
      <c r="A24" s="326"/>
      <c r="B24" s="327"/>
      <c r="C24" s="328" t="s">
        <v>512</v>
      </c>
      <c r="D24" s="329"/>
      <c r="E24" s="330"/>
      <c r="F24" s="329"/>
      <c r="G24" s="400">
        <f>SUM(G10:G23)</f>
        <v>0</v>
      </c>
    </row>
    <row r="25" spans="1:7" s="316" customFormat="1" ht="13.5" thickBot="1">
      <c r="A25" s="379"/>
      <c r="B25" s="380"/>
      <c r="C25" s="381"/>
      <c r="D25" s="382"/>
      <c r="E25" s="383"/>
      <c r="F25" s="382"/>
      <c r="G25" s="384"/>
    </row>
    <row r="26" spans="1:7" s="331" customFormat="1" ht="15.75" thickBot="1">
      <c r="A26" s="374">
        <v>2</v>
      </c>
      <c r="B26" s="397" t="s">
        <v>672</v>
      </c>
      <c r="C26" s="375" t="s">
        <v>513</v>
      </c>
      <c r="D26" s="386"/>
      <c r="E26" s="387"/>
      <c r="F26" s="386"/>
      <c r="G26" s="388"/>
    </row>
    <row r="27" spans="1:7" s="23" customFormat="1" ht="25.5">
      <c r="A27" s="311" t="s">
        <v>514</v>
      </c>
      <c r="B27" s="332"/>
      <c r="C27" s="313" t="s">
        <v>515</v>
      </c>
      <c r="D27" s="372" t="s">
        <v>516</v>
      </c>
      <c r="E27" s="385">
        <v>1.288</v>
      </c>
      <c r="F27" s="372"/>
      <c r="G27" s="398"/>
    </row>
    <row r="28" spans="1:7" s="23" customFormat="1" ht="25.5">
      <c r="A28" s="317" t="s">
        <v>517</v>
      </c>
      <c r="B28" s="320"/>
      <c r="C28" s="319" t="s">
        <v>518</v>
      </c>
      <c r="D28" s="314" t="s">
        <v>519</v>
      </c>
      <c r="E28" s="315">
        <v>12</v>
      </c>
      <c r="F28" s="314"/>
      <c r="G28" s="364"/>
    </row>
    <row r="29" spans="1:7" s="23" customFormat="1" ht="51">
      <c r="A29" s="317" t="s">
        <v>520</v>
      </c>
      <c r="B29" s="320"/>
      <c r="C29" s="319" t="s">
        <v>521</v>
      </c>
      <c r="D29" s="314" t="s">
        <v>519</v>
      </c>
      <c r="E29" s="315">
        <v>7</v>
      </c>
      <c r="F29" s="314"/>
      <c r="G29" s="364"/>
    </row>
    <row r="30" spans="1:7" s="23" customFormat="1" ht="25.5">
      <c r="A30" s="317" t="s">
        <v>522</v>
      </c>
      <c r="B30" s="320"/>
      <c r="C30" s="319" t="s">
        <v>523</v>
      </c>
      <c r="D30" s="314" t="s">
        <v>99</v>
      </c>
      <c r="E30" s="315">
        <v>4</v>
      </c>
      <c r="F30" s="314"/>
      <c r="G30" s="364"/>
    </row>
    <row r="31" spans="1:7" s="23" customFormat="1" ht="25.5">
      <c r="A31" s="317" t="s">
        <v>524</v>
      </c>
      <c r="B31" s="320"/>
      <c r="C31" s="319" t="s">
        <v>525</v>
      </c>
      <c r="D31" s="314" t="s">
        <v>10</v>
      </c>
      <c r="E31" s="315">
        <v>4</v>
      </c>
      <c r="F31" s="314"/>
      <c r="G31" s="364"/>
    </row>
    <row r="32" spans="1:7" s="23" customFormat="1">
      <c r="A32" s="317" t="s">
        <v>526</v>
      </c>
      <c r="B32" s="320"/>
      <c r="C32" s="319" t="s">
        <v>527</v>
      </c>
      <c r="D32" s="314" t="s">
        <v>10</v>
      </c>
      <c r="E32" s="315">
        <v>1</v>
      </c>
      <c r="F32" s="314"/>
      <c r="G32" s="364"/>
    </row>
    <row r="33" spans="1:7" s="23" customFormat="1">
      <c r="A33" s="317" t="s">
        <v>528</v>
      </c>
      <c r="B33" s="320"/>
      <c r="C33" s="319" t="s">
        <v>529</v>
      </c>
      <c r="D33" s="314" t="s">
        <v>10</v>
      </c>
      <c r="E33" s="315">
        <v>2</v>
      </c>
      <c r="F33" s="314"/>
      <c r="G33" s="364"/>
    </row>
    <row r="34" spans="1:7">
      <c r="A34" s="333" t="s">
        <v>530</v>
      </c>
      <c r="B34" s="334"/>
      <c r="C34" s="335" t="s">
        <v>531</v>
      </c>
      <c r="D34" s="334" t="s">
        <v>10</v>
      </c>
      <c r="E34" s="336">
        <v>1</v>
      </c>
      <c r="F34" s="334"/>
      <c r="G34" s="364"/>
    </row>
    <row r="35" spans="1:7">
      <c r="A35" s="333" t="s">
        <v>532</v>
      </c>
      <c r="B35" s="334"/>
      <c r="C35" s="335" t="s">
        <v>533</v>
      </c>
      <c r="D35" s="334" t="s">
        <v>10</v>
      </c>
      <c r="E35" s="336">
        <v>1</v>
      </c>
      <c r="F35" s="334"/>
      <c r="G35" s="364"/>
    </row>
    <row r="36" spans="1:7" ht="25.5">
      <c r="A36" s="333" t="s">
        <v>534</v>
      </c>
      <c r="B36" s="334"/>
      <c r="C36" s="335" t="s">
        <v>535</v>
      </c>
      <c r="D36" s="334" t="s">
        <v>536</v>
      </c>
      <c r="E36" s="336">
        <v>2</v>
      </c>
      <c r="F36" s="334"/>
      <c r="G36" s="364"/>
    </row>
    <row r="37" spans="1:7" ht="25.5">
      <c r="A37" s="333" t="s">
        <v>537</v>
      </c>
      <c r="B37" s="334"/>
      <c r="C37" s="335" t="s">
        <v>538</v>
      </c>
      <c r="D37" s="334" t="s">
        <v>536</v>
      </c>
      <c r="E37" s="336">
        <v>1</v>
      </c>
      <c r="F37" s="334"/>
      <c r="G37" s="364"/>
    </row>
    <row r="38" spans="1:7" ht="25.5">
      <c r="A38" s="333" t="s">
        <v>539</v>
      </c>
      <c r="B38" s="334"/>
      <c r="C38" s="335" t="s">
        <v>540</v>
      </c>
      <c r="D38" s="334" t="s">
        <v>536</v>
      </c>
      <c r="E38" s="336">
        <v>1</v>
      </c>
      <c r="F38" s="334"/>
      <c r="G38" s="364"/>
    </row>
    <row r="39" spans="1:7" ht="25.5">
      <c r="A39" s="333" t="s">
        <v>541</v>
      </c>
      <c r="B39" s="334"/>
      <c r="C39" s="335" t="s">
        <v>542</v>
      </c>
      <c r="D39" s="334" t="s">
        <v>10</v>
      </c>
      <c r="E39" s="336">
        <v>3</v>
      </c>
      <c r="F39" s="334"/>
      <c r="G39" s="364"/>
    </row>
    <row r="40" spans="1:7" ht="25.5">
      <c r="A40" s="333" t="s">
        <v>543</v>
      </c>
      <c r="B40" s="334"/>
      <c r="C40" s="335" t="s">
        <v>544</v>
      </c>
      <c r="D40" s="334" t="s">
        <v>10</v>
      </c>
      <c r="E40" s="336">
        <v>1</v>
      </c>
      <c r="F40" s="334"/>
      <c r="G40" s="364"/>
    </row>
    <row r="41" spans="1:7" ht="25.5">
      <c r="A41" s="333" t="s">
        <v>545</v>
      </c>
      <c r="B41" s="334"/>
      <c r="C41" s="335" t="s">
        <v>546</v>
      </c>
      <c r="D41" s="334" t="s">
        <v>10</v>
      </c>
      <c r="E41" s="336">
        <v>2</v>
      </c>
      <c r="F41" s="334"/>
      <c r="G41" s="364"/>
    </row>
    <row r="42" spans="1:7" ht="25.5">
      <c r="A42" s="333" t="s">
        <v>547</v>
      </c>
      <c r="B42" s="334"/>
      <c r="C42" s="335" t="s">
        <v>548</v>
      </c>
      <c r="D42" s="334" t="s">
        <v>10</v>
      </c>
      <c r="E42" s="336">
        <v>1</v>
      </c>
      <c r="F42" s="336"/>
      <c r="G42" s="364"/>
    </row>
    <row r="43" spans="1:7" ht="25.5">
      <c r="A43" s="333" t="s">
        <v>549</v>
      </c>
      <c r="B43" s="334"/>
      <c r="C43" s="335" t="s">
        <v>550</v>
      </c>
      <c r="D43" s="334" t="s">
        <v>10</v>
      </c>
      <c r="E43" s="336">
        <v>3</v>
      </c>
      <c r="F43" s="334"/>
      <c r="G43" s="364"/>
    </row>
    <row r="44" spans="1:7" ht="25.5">
      <c r="A44" s="333" t="s">
        <v>551</v>
      </c>
      <c r="B44" s="334"/>
      <c r="C44" s="335" t="s">
        <v>552</v>
      </c>
      <c r="D44" s="334" t="s">
        <v>10</v>
      </c>
      <c r="E44" s="336">
        <v>8</v>
      </c>
      <c r="F44" s="334"/>
      <c r="G44" s="364"/>
    </row>
    <row r="45" spans="1:7" ht="25.5">
      <c r="A45" s="333" t="s">
        <v>553</v>
      </c>
      <c r="B45" s="334"/>
      <c r="C45" s="335" t="s">
        <v>554</v>
      </c>
      <c r="D45" s="334" t="s">
        <v>10</v>
      </c>
      <c r="E45" s="336">
        <v>1</v>
      </c>
      <c r="F45" s="334"/>
      <c r="G45" s="364"/>
    </row>
    <row r="46" spans="1:7" ht="25.5">
      <c r="A46" s="333" t="s">
        <v>555</v>
      </c>
      <c r="B46" s="334"/>
      <c r="C46" s="335" t="s">
        <v>556</v>
      </c>
      <c r="D46" s="334" t="s">
        <v>557</v>
      </c>
      <c r="E46" s="334">
        <v>0.23599999999999999</v>
      </c>
      <c r="F46" s="334"/>
      <c r="G46" s="364"/>
    </row>
    <row r="47" spans="1:7" ht="25.5">
      <c r="A47" s="333" t="s">
        <v>558</v>
      </c>
      <c r="B47" s="334"/>
      <c r="C47" s="335" t="s">
        <v>559</v>
      </c>
      <c r="D47" s="334" t="s">
        <v>10</v>
      </c>
      <c r="E47" s="336">
        <v>12</v>
      </c>
      <c r="F47" s="334"/>
      <c r="G47" s="364"/>
    </row>
    <row r="48" spans="1:7" ht="25.5">
      <c r="A48" s="333" t="s">
        <v>560</v>
      </c>
      <c r="B48" s="334"/>
      <c r="C48" s="335" t="s">
        <v>561</v>
      </c>
      <c r="D48" s="334" t="s">
        <v>10</v>
      </c>
      <c r="E48" s="336">
        <v>2</v>
      </c>
      <c r="F48" s="334"/>
      <c r="G48" s="364"/>
    </row>
    <row r="49" spans="1:7">
      <c r="A49" s="333" t="s">
        <v>562</v>
      </c>
      <c r="B49" s="334"/>
      <c r="C49" s="335" t="s">
        <v>563</v>
      </c>
      <c r="D49" s="334" t="s">
        <v>9</v>
      </c>
      <c r="E49" s="336">
        <v>30</v>
      </c>
      <c r="F49" s="334"/>
      <c r="G49" s="364"/>
    </row>
    <row r="50" spans="1:7" ht="25.5">
      <c r="A50" s="333" t="s">
        <v>564</v>
      </c>
      <c r="B50" s="334"/>
      <c r="C50" s="335" t="s">
        <v>565</v>
      </c>
      <c r="D50" s="334" t="s">
        <v>10</v>
      </c>
      <c r="E50" s="336">
        <v>8</v>
      </c>
      <c r="F50" s="334"/>
      <c r="G50" s="364"/>
    </row>
    <row r="51" spans="1:7" ht="25.5">
      <c r="A51" s="333" t="s">
        <v>566</v>
      </c>
      <c r="B51" s="334"/>
      <c r="C51" s="335" t="s">
        <v>567</v>
      </c>
      <c r="D51" s="334" t="s">
        <v>9</v>
      </c>
      <c r="E51" s="336">
        <v>92</v>
      </c>
      <c r="F51" s="334"/>
      <c r="G51" s="364"/>
    </row>
    <row r="52" spans="1:7" ht="25.5">
      <c r="A52" s="333" t="s">
        <v>568</v>
      </c>
      <c r="B52" s="334"/>
      <c r="C52" s="335" t="s">
        <v>569</v>
      </c>
      <c r="D52" s="334" t="s">
        <v>9</v>
      </c>
      <c r="E52" s="336">
        <v>80</v>
      </c>
      <c r="F52" s="334"/>
      <c r="G52" s="364"/>
    </row>
    <row r="53" spans="1:7">
      <c r="A53" s="333" t="s">
        <v>570</v>
      </c>
      <c r="B53" s="334"/>
      <c r="C53" s="335" t="s">
        <v>571</v>
      </c>
      <c r="D53" s="334" t="s">
        <v>301</v>
      </c>
      <c r="E53" s="336">
        <v>4</v>
      </c>
      <c r="F53" s="334"/>
      <c r="G53" s="364"/>
    </row>
    <row r="54" spans="1:7" ht="38.25">
      <c r="A54" s="333" t="s">
        <v>572</v>
      </c>
      <c r="B54" s="334"/>
      <c r="C54" s="335" t="s">
        <v>573</v>
      </c>
      <c r="D54" s="334" t="s">
        <v>10</v>
      </c>
      <c r="E54" s="336">
        <v>3</v>
      </c>
      <c r="F54" s="334"/>
      <c r="G54" s="364"/>
    </row>
    <row r="55" spans="1:7" ht="38.25">
      <c r="A55" s="333" t="s">
        <v>574</v>
      </c>
      <c r="B55" s="334"/>
      <c r="C55" s="335" t="s">
        <v>575</v>
      </c>
      <c r="D55" s="334" t="s">
        <v>10</v>
      </c>
      <c r="E55" s="336">
        <v>6</v>
      </c>
      <c r="F55" s="334"/>
      <c r="G55" s="364"/>
    </row>
    <row r="56" spans="1:7" ht="38.25">
      <c r="A56" s="333" t="s">
        <v>576</v>
      </c>
      <c r="B56" s="334"/>
      <c r="C56" s="335" t="s">
        <v>577</v>
      </c>
      <c r="D56" s="334" t="s">
        <v>10</v>
      </c>
      <c r="E56" s="336">
        <v>1</v>
      </c>
      <c r="F56" s="334"/>
      <c r="G56" s="364"/>
    </row>
    <row r="57" spans="1:7" ht="26.25" thickBot="1">
      <c r="A57" s="337" t="s">
        <v>578</v>
      </c>
      <c r="B57" s="338"/>
      <c r="C57" s="339" t="s">
        <v>579</v>
      </c>
      <c r="D57" s="338" t="s">
        <v>511</v>
      </c>
      <c r="E57" s="340">
        <v>6.2</v>
      </c>
      <c r="F57" s="338"/>
      <c r="G57" s="399"/>
    </row>
    <row r="58" spans="1:7" s="309" customFormat="1" ht="15">
      <c r="A58" s="341"/>
      <c r="B58" s="342"/>
      <c r="C58" s="343" t="s">
        <v>580</v>
      </c>
      <c r="D58" s="342"/>
      <c r="E58" s="342"/>
      <c r="F58" s="342"/>
      <c r="G58" s="401">
        <f>SUM(G27:G57)</f>
        <v>0</v>
      </c>
    </row>
    <row r="59" spans="1:7" ht="13.5" thickBot="1">
      <c r="A59" s="356"/>
      <c r="B59" s="357"/>
      <c r="C59" s="389"/>
      <c r="D59" s="357"/>
      <c r="E59" s="357"/>
      <c r="F59" s="357"/>
      <c r="G59" s="402"/>
    </row>
    <row r="60" spans="1:7" s="309" customFormat="1" ht="15.75" thickBot="1">
      <c r="A60" s="391">
        <v>3</v>
      </c>
      <c r="B60" s="397" t="s">
        <v>672</v>
      </c>
      <c r="C60" s="392" t="s">
        <v>581</v>
      </c>
      <c r="D60" s="393"/>
      <c r="E60" s="393"/>
      <c r="F60" s="393"/>
      <c r="G60" s="403"/>
    </row>
    <row r="61" spans="1:7" ht="38.25">
      <c r="A61" s="344" t="s">
        <v>582</v>
      </c>
      <c r="B61" s="345"/>
      <c r="C61" s="346" t="s">
        <v>583</v>
      </c>
      <c r="D61" s="345" t="s">
        <v>10</v>
      </c>
      <c r="E61" s="390">
        <v>2</v>
      </c>
      <c r="F61" s="345"/>
      <c r="G61" s="404"/>
    </row>
    <row r="62" spans="1:7" ht="51">
      <c r="A62" s="333" t="s">
        <v>584</v>
      </c>
      <c r="B62" s="334"/>
      <c r="C62" s="335" t="s">
        <v>585</v>
      </c>
      <c r="D62" s="334" t="s">
        <v>10</v>
      </c>
      <c r="E62" s="336">
        <v>1</v>
      </c>
      <c r="F62" s="334"/>
      <c r="G62" s="405"/>
    </row>
    <row r="63" spans="1:7" ht="51">
      <c r="A63" s="333" t="s">
        <v>586</v>
      </c>
      <c r="B63" s="334"/>
      <c r="C63" s="335" t="s">
        <v>587</v>
      </c>
      <c r="D63" s="334" t="s">
        <v>10</v>
      </c>
      <c r="E63" s="336">
        <v>3</v>
      </c>
      <c r="F63" s="334"/>
      <c r="G63" s="405"/>
    </row>
    <row r="64" spans="1:7" ht="51">
      <c r="A64" s="333" t="s">
        <v>588</v>
      </c>
      <c r="B64" s="334"/>
      <c r="C64" s="335" t="s">
        <v>589</v>
      </c>
      <c r="D64" s="334" t="s">
        <v>10</v>
      </c>
      <c r="E64" s="336">
        <v>1</v>
      </c>
      <c r="F64" s="334"/>
      <c r="G64" s="405"/>
    </row>
    <row r="65" spans="1:7" ht="51">
      <c r="A65" s="333" t="s">
        <v>590</v>
      </c>
      <c r="B65" s="334"/>
      <c r="C65" s="335" t="s">
        <v>591</v>
      </c>
      <c r="D65" s="334" t="s">
        <v>10</v>
      </c>
      <c r="E65" s="336">
        <v>1</v>
      </c>
      <c r="F65" s="334"/>
      <c r="G65" s="405"/>
    </row>
    <row r="66" spans="1:7" ht="51">
      <c r="A66" s="333" t="s">
        <v>592</v>
      </c>
      <c r="B66" s="334"/>
      <c r="C66" s="335" t="s">
        <v>593</v>
      </c>
      <c r="D66" s="334" t="s">
        <v>10</v>
      </c>
      <c r="E66" s="336">
        <v>1</v>
      </c>
      <c r="F66" s="334"/>
      <c r="G66" s="405"/>
    </row>
    <row r="67" spans="1:7" ht="25.5">
      <c r="A67" s="333" t="s">
        <v>594</v>
      </c>
      <c r="B67" s="334"/>
      <c r="C67" s="335" t="s">
        <v>595</v>
      </c>
      <c r="D67" s="334" t="s">
        <v>10</v>
      </c>
      <c r="E67" s="336">
        <v>72</v>
      </c>
      <c r="F67" s="334"/>
      <c r="G67" s="405"/>
    </row>
    <row r="68" spans="1:7" ht="25.5">
      <c r="A68" s="333" t="s">
        <v>596</v>
      </c>
      <c r="B68" s="334"/>
      <c r="C68" s="335" t="s">
        <v>597</v>
      </c>
      <c r="D68" s="334" t="s">
        <v>301</v>
      </c>
      <c r="E68" s="336">
        <v>8</v>
      </c>
      <c r="F68" s="334"/>
      <c r="G68" s="405"/>
    </row>
    <row r="69" spans="1:7" ht="25.5">
      <c r="A69" s="333" t="s">
        <v>598</v>
      </c>
      <c r="B69" s="334"/>
      <c r="C69" s="335" t="s">
        <v>599</v>
      </c>
      <c r="D69" s="334" t="s">
        <v>10</v>
      </c>
      <c r="E69" s="336">
        <v>30</v>
      </c>
      <c r="F69" s="334"/>
      <c r="G69" s="405"/>
    </row>
    <row r="70" spans="1:7" ht="25.5">
      <c r="A70" s="333" t="s">
        <v>600</v>
      </c>
      <c r="B70" s="334"/>
      <c r="C70" s="335" t="s">
        <v>601</v>
      </c>
      <c r="D70" s="334" t="s">
        <v>9</v>
      </c>
      <c r="E70" s="336">
        <v>20</v>
      </c>
      <c r="F70" s="334"/>
      <c r="G70" s="405"/>
    </row>
    <row r="71" spans="1:7" ht="25.5">
      <c r="A71" s="333" t="s">
        <v>602</v>
      </c>
      <c r="B71" s="334"/>
      <c r="C71" s="335" t="s">
        <v>603</v>
      </c>
      <c r="D71" s="334" t="s">
        <v>10</v>
      </c>
      <c r="E71" s="336">
        <v>10</v>
      </c>
      <c r="F71" s="334"/>
      <c r="G71" s="405"/>
    </row>
    <row r="72" spans="1:7" ht="25.5">
      <c r="A72" s="333" t="s">
        <v>604</v>
      </c>
      <c r="B72" s="334"/>
      <c r="C72" s="335" t="s">
        <v>605</v>
      </c>
      <c r="D72" s="334" t="s">
        <v>9</v>
      </c>
      <c r="E72" s="336">
        <v>60</v>
      </c>
      <c r="F72" s="334"/>
      <c r="G72" s="405"/>
    </row>
    <row r="73" spans="1:7">
      <c r="A73" s="333" t="s">
        <v>606</v>
      </c>
      <c r="B73" s="334"/>
      <c r="C73" s="335" t="s">
        <v>607</v>
      </c>
      <c r="D73" s="334" t="s">
        <v>608</v>
      </c>
      <c r="E73" s="336">
        <v>10</v>
      </c>
      <c r="F73" s="334"/>
      <c r="G73" s="405"/>
    </row>
    <row r="74" spans="1:7">
      <c r="A74" s="333" t="s">
        <v>609</v>
      </c>
      <c r="B74" s="334"/>
      <c r="C74" s="335" t="s">
        <v>610</v>
      </c>
      <c r="D74" s="334" t="s">
        <v>301</v>
      </c>
      <c r="E74" s="336">
        <v>9</v>
      </c>
      <c r="F74" s="334"/>
      <c r="G74" s="405"/>
    </row>
    <row r="75" spans="1:7" ht="26.25" thickBot="1">
      <c r="A75" s="337" t="s">
        <v>611</v>
      </c>
      <c r="B75" s="338"/>
      <c r="C75" s="339" t="s">
        <v>612</v>
      </c>
      <c r="D75" s="338" t="s">
        <v>99</v>
      </c>
      <c r="E75" s="340">
        <v>1</v>
      </c>
      <c r="F75" s="338"/>
      <c r="G75" s="406"/>
    </row>
    <row r="76" spans="1:7" s="309" customFormat="1" ht="15">
      <c r="A76" s="341"/>
      <c r="B76" s="342"/>
      <c r="C76" s="343" t="s">
        <v>613</v>
      </c>
      <c r="D76" s="342"/>
      <c r="E76" s="342"/>
      <c r="F76" s="342"/>
      <c r="G76" s="407">
        <f>SUM(G61:G75)</f>
        <v>0</v>
      </c>
    </row>
    <row r="77" spans="1:7" ht="13.5" thickBot="1">
      <c r="A77" s="356"/>
      <c r="B77" s="357"/>
      <c r="C77" s="389"/>
      <c r="D77" s="357"/>
      <c r="E77" s="357"/>
      <c r="F77" s="357"/>
      <c r="G77" s="402"/>
    </row>
    <row r="78" spans="1:7" s="309" customFormat="1" ht="15.75" thickBot="1">
      <c r="A78" s="412">
        <v>4</v>
      </c>
      <c r="B78" s="397" t="s">
        <v>672</v>
      </c>
      <c r="C78" s="413" t="s">
        <v>614</v>
      </c>
      <c r="D78" s="393"/>
      <c r="E78" s="393"/>
      <c r="F78" s="393"/>
      <c r="G78" s="403"/>
    </row>
    <row r="79" spans="1:7" ht="25.5">
      <c r="A79" s="344" t="s">
        <v>615</v>
      </c>
      <c r="B79" s="345"/>
      <c r="C79" s="346" t="s">
        <v>616</v>
      </c>
      <c r="D79" s="345" t="s">
        <v>279</v>
      </c>
      <c r="E79" s="390">
        <v>44</v>
      </c>
      <c r="F79" s="345"/>
      <c r="G79" s="404"/>
    </row>
    <row r="80" spans="1:7">
      <c r="A80" s="333" t="s">
        <v>617</v>
      </c>
      <c r="B80" s="334"/>
      <c r="C80" s="335" t="s">
        <v>618</v>
      </c>
      <c r="D80" s="334" t="s">
        <v>10</v>
      </c>
      <c r="E80" s="336">
        <v>3</v>
      </c>
      <c r="F80" s="334"/>
      <c r="G80" s="405"/>
    </row>
    <row r="81" spans="1:7">
      <c r="A81" s="333" t="s">
        <v>619</v>
      </c>
      <c r="B81" s="334"/>
      <c r="C81" s="335" t="s">
        <v>620</v>
      </c>
      <c r="D81" s="334" t="s">
        <v>10</v>
      </c>
      <c r="E81" s="336">
        <v>8</v>
      </c>
      <c r="F81" s="334"/>
      <c r="G81" s="405"/>
    </row>
    <row r="82" spans="1:7" ht="51">
      <c r="A82" s="333" t="s">
        <v>621</v>
      </c>
      <c r="B82" s="334"/>
      <c r="C82" s="335" t="s">
        <v>622</v>
      </c>
      <c r="D82" s="334" t="s">
        <v>9</v>
      </c>
      <c r="E82" s="336">
        <v>141</v>
      </c>
      <c r="F82" s="334"/>
      <c r="G82" s="405"/>
    </row>
    <row r="83" spans="1:7" ht="63.75">
      <c r="A83" s="333" t="s">
        <v>623</v>
      </c>
      <c r="B83" s="334"/>
      <c r="C83" s="335" t="s">
        <v>624</v>
      </c>
      <c r="D83" s="334" t="s">
        <v>9</v>
      </c>
      <c r="E83" s="336">
        <v>36</v>
      </c>
      <c r="F83" s="334"/>
      <c r="G83" s="405"/>
    </row>
    <row r="84" spans="1:7" ht="25.5">
      <c r="A84" s="333" t="s">
        <v>625</v>
      </c>
      <c r="B84" s="334"/>
      <c r="C84" s="335" t="s">
        <v>626</v>
      </c>
      <c r="D84" s="334" t="s">
        <v>9</v>
      </c>
      <c r="E84" s="336">
        <v>67</v>
      </c>
      <c r="F84" s="334"/>
      <c r="G84" s="405"/>
    </row>
    <row r="85" spans="1:7" ht="25.5">
      <c r="A85" s="333" t="s">
        <v>627</v>
      </c>
      <c r="B85" s="334"/>
      <c r="C85" s="335" t="s">
        <v>628</v>
      </c>
      <c r="D85" s="334" t="s">
        <v>9</v>
      </c>
      <c r="E85" s="336">
        <v>635</v>
      </c>
      <c r="F85" s="334"/>
      <c r="G85" s="405"/>
    </row>
    <row r="86" spans="1:7" ht="25.5">
      <c r="A86" s="333" t="s">
        <v>629</v>
      </c>
      <c r="B86" s="334"/>
      <c r="C86" s="335" t="s">
        <v>630</v>
      </c>
      <c r="D86" s="334" t="s">
        <v>9</v>
      </c>
      <c r="E86" s="336">
        <v>702</v>
      </c>
      <c r="F86" s="334"/>
      <c r="G86" s="405"/>
    </row>
    <row r="87" spans="1:7" ht="38.25">
      <c r="A87" s="333" t="s">
        <v>631</v>
      </c>
      <c r="B87" s="334"/>
      <c r="C87" s="335" t="s">
        <v>632</v>
      </c>
      <c r="D87" s="334" t="s">
        <v>9</v>
      </c>
      <c r="E87" s="336">
        <v>146.5</v>
      </c>
      <c r="F87" s="334"/>
      <c r="G87" s="405"/>
    </row>
    <row r="88" spans="1:7" ht="25.5">
      <c r="A88" s="333" t="s">
        <v>633</v>
      </c>
      <c r="B88" s="334"/>
      <c r="C88" s="335" t="s">
        <v>634</v>
      </c>
      <c r="D88" s="334" t="s">
        <v>9</v>
      </c>
      <c r="E88" s="336">
        <v>866</v>
      </c>
      <c r="F88" s="334"/>
      <c r="G88" s="405"/>
    </row>
    <row r="89" spans="1:7" ht="51">
      <c r="A89" s="333" t="s">
        <v>635</v>
      </c>
      <c r="B89" s="334"/>
      <c r="C89" s="335" t="s">
        <v>636</v>
      </c>
      <c r="D89" s="334" t="s">
        <v>10</v>
      </c>
      <c r="E89" s="336">
        <v>10</v>
      </c>
      <c r="F89" s="334"/>
      <c r="G89" s="405"/>
    </row>
    <row r="90" spans="1:7" ht="25.5">
      <c r="A90" s="333" t="s">
        <v>637</v>
      </c>
      <c r="B90" s="334"/>
      <c r="C90" s="335" t="s">
        <v>638</v>
      </c>
      <c r="D90" s="334" t="s">
        <v>9</v>
      </c>
      <c r="E90" s="336">
        <v>10</v>
      </c>
      <c r="F90" s="334"/>
      <c r="G90" s="405"/>
    </row>
    <row r="91" spans="1:7" ht="38.25">
      <c r="A91" s="333" t="s">
        <v>639</v>
      </c>
      <c r="B91" s="334"/>
      <c r="C91" s="335" t="s">
        <v>640</v>
      </c>
      <c r="D91" s="334" t="s">
        <v>9</v>
      </c>
      <c r="E91" s="336">
        <v>221</v>
      </c>
      <c r="F91" s="334"/>
      <c r="G91" s="405"/>
    </row>
    <row r="92" spans="1:7" ht="38.25">
      <c r="A92" s="333" t="s">
        <v>641</v>
      </c>
      <c r="B92" s="334"/>
      <c r="C92" s="335" t="s">
        <v>642</v>
      </c>
      <c r="D92" s="334" t="s">
        <v>9</v>
      </c>
      <c r="E92" s="336">
        <v>19</v>
      </c>
      <c r="F92" s="334"/>
      <c r="G92" s="405"/>
    </row>
    <row r="93" spans="1:7" ht="38.25">
      <c r="A93" s="333" t="s">
        <v>643</v>
      </c>
      <c r="B93" s="334"/>
      <c r="C93" s="335" t="s">
        <v>644</v>
      </c>
      <c r="D93" s="334" t="s">
        <v>9</v>
      </c>
      <c r="E93" s="336">
        <v>9</v>
      </c>
      <c r="F93" s="334"/>
      <c r="G93" s="405"/>
    </row>
    <row r="94" spans="1:7" ht="25.5">
      <c r="A94" s="333" t="s">
        <v>645</v>
      </c>
      <c r="B94" s="334"/>
      <c r="C94" s="335" t="s">
        <v>646</v>
      </c>
      <c r="D94" s="334" t="s">
        <v>9</v>
      </c>
      <c r="E94" s="336">
        <v>21</v>
      </c>
      <c r="F94" s="334"/>
      <c r="G94" s="405"/>
    </row>
    <row r="95" spans="1:7" ht="38.25">
      <c r="A95" s="333" t="s">
        <v>647</v>
      </c>
      <c r="B95" s="334"/>
      <c r="C95" s="335" t="s">
        <v>648</v>
      </c>
      <c r="D95" s="334" t="s">
        <v>9</v>
      </c>
      <c r="E95" s="336">
        <v>3</v>
      </c>
      <c r="F95" s="334"/>
      <c r="G95" s="405"/>
    </row>
    <row r="96" spans="1:7" ht="25.5">
      <c r="A96" s="333" t="s">
        <v>649</v>
      </c>
      <c r="B96" s="334"/>
      <c r="C96" s="335" t="s">
        <v>650</v>
      </c>
      <c r="D96" s="334" t="s">
        <v>9</v>
      </c>
      <c r="E96" s="336">
        <v>7</v>
      </c>
      <c r="F96" s="334"/>
      <c r="G96" s="405"/>
    </row>
    <row r="97" spans="1:7" ht="25.5">
      <c r="A97" s="333" t="s">
        <v>651</v>
      </c>
      <c r="B97" s="334"/>
      <c r="C97" s="335" t="s">
        <v>652</v>
      </c>
      <c r="D97" s="334" t="s">
        <v>9</v>
      </c>
      <c r="E97" s="336">
        <v>267</v>
      </c>
      <c r="F97" s="334"/>
      <c r="G97" s="405"/>
    </row>
    <row r="98" spans="1:7" ht="25.5">
      <c r="A98" s="333" t="s">
        <v>653</v>
      </c>
      <c r="B98" s="334"/>
      <c r="C98" s="335" t="s">
        <v>654</v>
      </c>
      <c r="D98" s="334" t="s">
        <v>9</v>
      </c>
      <c r="E98" s="336">
        <v>67</v>
      </c>
      <c r="F98" s="334"/>
      <c r="G98" s="405"/>
    </row>
    <row r="99" spans="1:7" ht="25.5">
      <c r="A99" s="333" t="s">
        <v>655</v>
      </c>
      <c r="B99" s="334"/>
      <c r="C99" s="335" t="s">
        <v>656</v>
      </c>
      <c r="D99" s="334" t="s">
        <v>9</v>
      </c>
      <c r="E99" s="336">
        <v>635</v>
      </c>
      <c r="F99" s="334"/>
      <c r="G99" s="405"/>
    </row>
    <row r="100" spans="1:7" ht="51">
      <c r="A100" s="333" t="s">
        <v>657</v>
      </c>
      <c r="B100" s="334"/>
      <c r="C100" s="335" t="s">
        <v>658</v>
      </c>
      <c r="D100" s="334" t="s">
        <v>10</v>
      </c>
      <c r="E100" s="336">
        <v>23</v>
      </c>
      <c r="F100" s="334"/>
      <c r="G100" s="405"/>
    </row>
    <row r="101" spans="1:7" ht="38.25">
      <c r="A101" s="333" t="s">
        <v>659</v>
      </c>
      <c r="B101" s="334"/>
      <c r="C101" s="335" t="s">
        <v>660</v>
      </c>
      <c r="D101" s="334" t="s">
        <v>10</v>
      </c>
      <c r="E101" s="336">
        <v>1</v>
      </c>
      <c r="F101" s="334"/>
      <c r="G101" s="405"/>
    </row>
    <row r="102" spans="1:7" ht="51">
      <c r="A102" s="333" t="s">
        <v>661</v>
      </c>
      <c r="B102" s="334"/>
      <c r="C102" s="335" t="s">
        <v>662</v>
      </c>
      <c r="D102" s="334" t="s">
        <v>10</v>
      </c>
      <c r="E102" s="336">
        <v>3</v>
      </c>
      <c r="F102" s="334"/>
      <c r="G102" s="405"/>
    </row>
    <row r="103" spans="1:7" ht="51">
      <c r="A103" s="333" t="s">
        <v>663</v>
      </c>
      <c r="B103" s="334"/>
      <c r="C103" s="335" t="s">
        <v>664</v>
      </c>
      <c r="D103" s="334" t="s">
        <v>10</v>
      </c>
      <c r="E103" s="336">
        <v>1</v>
      </c>
      <c r="F103" s="334"/>
      <c r="G103" s="405"/>
    </row>
    <row r="104" spans="1:7" ht="13.5" thickBot="1">
      <c r="A104" s="337" t="s">
        <v>665</v>
      </c>
      <c r="B104" s="338"/>
      <c r="C104" s="339" t="s">
        <v>666</v>
      </c>
      <c r="D104" s="338" t="s">
        <v>667</v>
      </c>
      <c r="E104" s="340">
        <v>18</v>
      </c>
      <c r="F104" s="338"/>
      <c r="G104" s="408"/>
    </row>
    <row r="105" spans="1:7">
      <c r="A105" s="347"/>
      <c r="B105" s="348"/>
      <c r="C105" s="349" t="s">
        <v>668</v>
      </c>
      <c r="D105" s="348"/>
      <c r="E105" s="348"/>
      <c r="F105" s="348"/>
      <c r="G105" s="409">
        <f>SUM(G79:G104)</f>
        <v>0</v>
      </c>
    </row>
    <row r="106" spans="1:7" s="353" customFormat="1" ht="15.75" thickBot="1">
      <c r="A106" s="350"/>
      <c r="B106" s="351"/>
      <c r="C106" s="352" t="s">
        <v>669</v>
      </c>
      <c r="D106" s="351"/>
      <c r="E106" s="351"/>
      <c r="F106" s="351"/>
      <c r="G106" s="410">
        <f>G24+G58+G76+G105</f>
        <v>0</v>
      </c>
    </row>
    <row r="107" spans="1:7" ht="13.5" thickBot="1">
      <c r="A107" s="427"/>
      <c r="G107" s="428"/>
    </row>
    <row r="108" spans="1:7" ht="13.5" thickBot="1">
      <c r="A108" s="417" t="s">
        <v>11</v>
      </c>
      <c r="B108" s="397" t="s">
        <v>672</v>
      </c>
      <c r="C108" s="130" t="s">
        <v>671</v>
      </c>
      <c r="D108" s="414" t="s">
        <v>11</v>
      </c>
      <c r="E108" s="415" t="s">
        <v>11</v>
      </c>
      <c r="F108" s="416" t="s">
        <v>11</v>
      </c>
      <c r="G108" s="418" t="s">
        <v>11</v>
      </c>
    </row>
    <row r="109" spans="1:7">
      <c r="A109" s="396" t="s">
        <v>674</v>
      </c>
      <c r="B109" s="363"/>
      <c r="C109" s="319" t="s">
        <v>673</v>
      </c>
      <c r="D109" s="314" t="s">
        <v>9</v>
      </c>
      <c r="E109" s="315">
        <v>35</v>
      </c>
      <c r="F109" s="314"/>
      <c r="G109" s="364"/>
    </row>
    <row r="110" spans="1:7" ht="15.75" thickBot="1">
      <c r="A110" s="419"/>
      <c r="B110" s="420"/>
      <c r="C110" s="421" t="s">
        <v>675</v>
      </c>
      <c r="D110" s="420"/>
      <c r="E110" s="420"/>
      <c r="F110" s="420"/>
      <c r="G110" s="422">
        <f>G109</f>
        <v>0</v>
      </c>
    </row>
    <row r="111" spans="1:7" ht="13.5" thickBot="1">
      <c r="A111" s="427"/>
      <c r="G111" s="428"/>
    </row>
    <row r="112" spans="1:7">
      <c r="A112" s="423"/>
      <c r="B112" s="424"/>
      <c r="C112" s="425" t="s">
        <v>676</v>
      </c>
      <c r="D112" s="424"/>
      <c r="E112" s="424"/>
      <c r="F112" s="424"/>
      <c r="G112" s="426">
        <f>SUM(G86:G111)</f>
        <v>0</v>
      </c>
    </row>
    <row r="113" spans="1:7" ht="15.75" thickBot="1">
      <c r="A113" s="350"/>
      <c r="B113" s="351"/>
      <c r="C113" s="352" t="s">
        <v>677</v>
      </c>
      <c r="D113" s="351"/>
      <c r="E113" s="351"/>
      <c r="F113" s="351"/>
      <c r="G113" s="410">
        <f>G106+G110</f>
        <v>0</v>
      </c>
    </row>
  </sheetData>
  <mergeCells count="10">
    <mergeCell ref="B2:F2"/>
    <mergeCell ref="A1:G1"/>
    <mergeCell ref="A3:G3"/>
    <mergeCell ref="A4:G4"/>
    <mergeCell ref="A5:A6"/>
    <mergeCell ref="B5:B6"/>
    <mergeCell ref="C5:C6"/>
    <mergeCell ref="D5:E5"/>
    <mergeCell ref="F5:F6"/>
    <mergeCell ref="G5:G6"/>
  </mergeCells>
  <printOptions horizontalCentered="1"/>
  <pageMargins left="0.15" right="0.18" top="0.64" bottom="0.59055118110236227" header="0.51181102362204722" footer="0.51181102362204722"/>
  <pageSetup paperSize="9" scale="75" firstPageNumber="23" orientation="portrait" useFirstPageNumber="1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3"/>
  <sheetViews>
    <sheetView view="pageBreakPreview" zoomScaleNormal="100" zoomScaleSheetLayoutView="100" workbookViewId="0">
      <pane xSplit="7" ySplit="7" topLeftCell="H80" activePane="bottomRight" state="frozen"/>
      <selection activeCell="H25" sqref="H25"/>
      <selection pane="topRight" activeCell="H25" sqref="H25"/>
      <selection pane="bottomLeft" activeCell="H25" sqref="H25"/>
      <selection pane="bottomRight" activeCell="A2" sqref="A2"/>
    </sheetView>
  </sheetViews>
  <sheetFormatPr defaultRowHeight="12.75"/>
  <cols>
    <col min="1" max="1" width="7.140625" style="17" bestFit="1" customWidth="1"/>
    <col min="2" max="2" width="11" style="17" customWidth="1"/>
    <col min="3" max="3" width="61.7109375" style="18" customWidth="1"/>
    <col min="4" max="4" width="9.5703125" style="17" bestFit="1" customWidth="1"/>
    <col min="5" max="5" width="8.5703125" style="17" customWidth="1"/>
    <col min="6" max="6" width="12" style="17" customWidth="1"/>
    <col min="7" max="7" width="17.42578125" style="411" bestFit="1" customWidth="1"/>
    <col min="8" max="16384" width="9.140625" style="3"/>
  </cols>
  <sheetData>
    <row r="1" spans="1:9" ht="18.75">
      <c r="A1" s="837" t="s">
        <v>953</v>
      </c>
      <c r="B1" s="838"/>
      <c r="C1" s="838"/>
      <c r="D1" s="838"/>
      <c r="E1" s="838"/>
      <c r="F1" s="838"/>
      <c r="G1" s="839"/>
    </row>
    <row r="2" spans="1:9" ht="42.75" customHeight="1">
      <c r="A2" s="162"/>
      <c r="C2" s="872" t="s">
        <v>670</v>
      </c>
      <c r="D2" s="872"/>
      <c r="E2" s="872"/>
      <c r="F2" s="872"/>
      <c r="G2" s="893"/>
    </row>
    <row r="3" spans="1:9" s="1" customFormat="1" ht="18.75">
      <c r="A3" s="876"/>
      <c r="B3" s="877"/>
      <c r="C3" s="877"/>
      <c r="D3" s="877"/>
      <c r="E3" s="877"/>
      <c r="F3" s="877"/>
      <c r="G3" s="878"/>
    </row>
    <row r="4" spans="1:9" s="1" customFormat="1" ht="14.25" customHeight="1" thickBot="1">
      <c r="A4" s="894"/>
      <c r="B4" s="895"/>
      <c r="C4" s="895"/>
      <c r="D4" s="895"/>
      <c r="E4" s="895"/>
      <c r="F4" s="895"/>
      <c r="G4" s="896"/>
    </row>
    <row r="5" spans="1:9" s="8" customFormat="1" ht="13.5" thickTop="1">
      <c r="A5" s="897" t="s">
        <v>28</v>
      </c>
      <c r="B5" s="898" t="s">
        <v>37</v>
      </c>
      <c r="C5" s="898" t="s">
        <v>30</v>
      </c>
      <c r="D5" s="899" t="s">
        <v>47</v>
      </c>
      <c r="E5" s="900"/>
      <c r="F5" s="852" t="s">
        <v>90</v>
      </c>
      <c r="G5" s="901" t="s">
        <v>479</v>
      </c>
    </row>
    <row r="6" spans="1:9" s="8" customFormat="1">
      <c r="A6" s="883"/>
      <c r="B6" s="885"/>
      <c r="C6" s="885"/>
      <c r="D6" s="2" t="s">
        <v>0</v>
      </c>
      <c r="E6" s="2" t="s">
        <v>29</v>
      </c>
      <c r="F6" s="853"/>
      <c r="G6" s="890"/>
    </row>
    <row r="7" spans="1:9" ht="13.5" thickBot="1">
      <c r="A7" s="165">
        <v>1</v>
      </c>
      <c r="B7" s="6">
        <v>2</v>
      </c>
      <c r="C7" s="7">
        <v>3</v>
      </c>
      <c r="D7" s="354">
        <v>4</v>
      </c>
      <c r="E7" s="354">
        <v>5</v>
      </c>
      <c r="F7" s="354">
        <v>6</v>
      </c>
      <c r="G7" s="355">
        <v>7</v>
      </c>
    </row>
    <row r="8" spans="1:9" s="434" customFormat="1" ht="17.25" thickTop="1" thickBot="1">
      <c r="A8" s="429"/>
      <c r="B8" s="430"/>
      <c r="C8" s="891" t="s">
        <v>480</v>
      </c>
      <c r="D8" s="892"/>
      <c r="E8" s="431"/>
      <c r="F8" s="432"/>
      <c r="G8" s="433"/>
    </row>
    <row r="9" spans="1:9" s="310" customFormat="1" ht="30.75" thickBot="1">
      <c r="A9" s="374">
        <v>1</v>
      </c>
      <c r="B9" s="453" t="s">
        <v>755</v>
      </c>
      <c r="C9" s="375" t="s">
        <v>678</v>
      </c>
      <c r="D9" s="377"/>
      <c r="E9" s="377"/>
      <c r="F9" s="376"/>
      <c r="G9" s="378"/>
    </row>
    <row r="10" spans="1:9" s="316" customFormat="1">
      <c r="A10" s="311" t="s">
        <v>482</v>
      </c>
      <c r="B10" s="312"/>
      <c r="C10" s="313" t="s">
        <v>679</v>
      </c>
      <c r="D10" s="372" t="s">
        <v>492</v>
      </c>
      <c r="E10" s="373">
        <v>1</v>
      </c>
      <c r="F10" s="372"/>
      <c r="G10" s="398"/>
    </row>
    <row r="11" spans="1:9" s="23" customFormat="1" ht="25.5">
      <c r="A11" s="317" t="s">
        <v>484</v>
      </c>
      <c r="B11" s="318"/>
      <c r="C11" s="319" t="s">
        <v>680</v>
      </c>
      <c r="D11" s="314" t="s">
        <v>10</v>
      </c>
      <c r="E11" s="315">
        <v>6</v>
      </c>
      <c r="F11" s="314"/>
      <c r="G11" s="364"/>
      <c r="H11" s="316"/>
      <c r="I11" s="316"/>
    </row>
    <row r="12" spans="1:9" s="23" customFormat="1" ht="25.5">
      <c r="A12" s="317" t="s">
        <v>486</v>
      </c>
      <c r="B12" s="318"/>
      <c r="C12" s="319" t="s">
        <v>681</v>
      </c>
      <c r="D12" s="314" t="s">
        <v>10</v>
      </c>
      <c r="E12" s="315">
        <v>4</v>
      </c>
      <c r="F12" s="314"/>
      <c r="G12" s="364"/>
    </row>
    <row r="13" spans="1:9" s="23" customFormat="1" ht="25.5">
      <c r="A13" s="317" t="s">
        <v>488</v>
      </c>
      <c r="B13" s="318"/>
      <c r="C13" s="319" t="s">
        <v>682</v>
      </c>
      <c r="D13" s="314" t="s">
        <v>9</v>
      </c>
      <c r="E13" s="315">
        <v>212</v>
      </c>
      <c r="F13" s="314"/>
      <c r="G13" s="364"/>
    </row>
    <row r="14" spans="1:9" s="23" customFormat="1" ht="25.5">
      <c r="A14" s="317" t="s">
        <v>490</v>
      </c>
      <c r="B14" s="318"/>
      <c r="C14" s="319" t="s">
        <v>523</v>
      </c>
      <c r="D14" s="314" t="s">
        <v>99</v>
      </c>
      <c r="E14" s="315">
        <v>12</v>
      </c>
      <c r="F14" s="314"/>
      <c r="G14" s="364"/>
    </row>
    <row r="15" spans="1:9" s="23" customFormat="1" ht="25.5">
      <c r="A15" s="317" t="s">
        <v>493</v>
      </c>
      <c r="B15" s="318"/>
      <c r="C15" s="319" t="s">
        <v>683</v>
      </c>
      <c r="D15" s="314" t="s">
        <v>10</v>
      </c>
      <c r="E15" s="315">
        <v>12</v>
      </c>
      <c r="F15" s="314"/>
      <c r="G15" s="364"/>
    </row>
    <row r="16" spans="1:9" s="23" customFormat="1" ht="25.5">
      <c r="A16" s="317" t="s">
        <v>495</v>
      </c>
      <c r="B16" s="320"/>
      <c r="C16" s="319" t="s">
        <v>684</v>
      </c>
      <c r="D16" s="314" t="s">
        <v>516</v>
      </c>
      <c r="E16" s="315">
        <v>0.56000000000000005</v>
      </c>
      <c r="F16" s="314"/>
      <c r="G16" s="364"/>
    </row>
    <row r="17" spans="1:7" s="23" customFormat="1">
      <c r="A17" s="317" t="s">
        <v>497</v>
      </c>
      <c r="B17" s="320"/>
      <c r="C17" s="319" t="s">
        <v>529</v>
      </c>
      <c r="D17" s="314" t="s">
        <v>10</v>
      </c>
      <c r="E17" s="315">
        <v>12</v>
      </c>
      <c r="F17" s="314"/>
      <c r="G17" s="364"/>
    </row>
    <row r="18" spans="1:7" s="23" customFormat="1" ht="25.5">
      <c r="A18" s="317" t="s">
        <v>499</v>
      </c>
      <c r="B18" s="320"/>
      <c r="C18" s="319" t="s">
        <v>685</v>
      </c>
      <c r="D18" s="314" t="s">
        <v>511</v>
      </c>
      <c r="E18" s="315">
        <v>10.06</v>
      </c>
      <c r="F18" s="314"/>
      <c r="G18" s="364"/>
    </row>
    <row r="19" spans="1:7" s="23" customFormat="1" ht="26.25" thickBot="1">
      <c r="A19" s="321" t="s">
        <v>501</v>
      </c>
      <c r="B19" s="322"/>
      <c r="C19" s="323" t="s">
        <v>686</v>
      </c>
      <c r="D19" s="324" t="s">
        <v>511</v>
      </c>
      <c r="E19" s="325">
        <v>0.3</v>
      </c>
      <c r="F19" s="324"/>
      <c r="G19" s="399"/>
    </row>
    <row r="20" spans="1:7" s="439" customFormat="1" ht="15.75">
      <c r="A20" s="464"/>
      <c r="B20" s="435"/>
      <c r="C20" s="436" t="s">
        <v>687</v>
      </c>
      <c r="D20" s="437"/>
      <c r="E20" s="438"/>
      <c r="F20" s="437"/>
      <c r="G20" s="465">
        <f>SUM(G10:G19)</f>
        <v>0</v>
      </c>
    </row>
    <row r="21" spans="1:7" s="23" customFormat="1" ht="13.5" thickBot="1">
      <c r="A21" s="466"/>
      <c r="B21" s="454"/>
      <c r="C21" s="455"/>
      <c r="D21" s="456"/>
      <c r="E21" s="457"/>
      <c r="F21" s="456"/>
      <c r="G21" s="467"/>
    </row>
    <row r="22" spans="1:7" s="331" customFormat="1" ht="30.75" thickBot="1">
      <c r="A22" s="374">
        <v>2</v>
      </c>
      <c r="B22" s="453" t="s">
        <v>755</v>
      </c>
      <c r="C22" s="375" t="s">
        <v>688</v>
      </c>
      <c r="D22" s="386"/>
      <c r="E22" s="387"/>
      <c r="F22" s="386"/>
      <c r="G22" s="388"/>
    </row>
    <row r="23" spans="1:7" s="23" customFormat="1" ht="38.25">
      <c r="A23" s="311" t="s">
        <v>689</v>
      </c>
      <c r="B23" s="332"/>
      <c r="C23" s="313" t="s">
        <v>690</v>
      </c>
      <c r="D23" s="372" t="s">
        <v>10</v>
      </c>
      <c r="E23" s="458">
        <v>2</v>
      </c>
      <c r="F23" s="372"/>
      <c r="G23" s="398"/>
    </row>
    <row r="24" spans="1:7" s="23" customFormat="1" ht="38.25">
      <c r="A24" s="317" t="s">
        <v>691</v>
      </c>
      <c r="B24" s="320"/>
      <c r="C24" s="319" t="s">
        <v>692</v>
      </c>
      <c r="D24" s="314" t="s">
        <v>279</v>
      </c>
      <c r="E24" s="440">
        <v>42.36</v>
      </c>
      <c r="F24" s="314"/>
      <c r="G24" s="364"/>
    </row>
    <row r="25" spans="1:7" s="23" customFormat="1" ht="63.75">
      <c r="A25" s="317" t="s">
        <v>693</v>
      </c>
      <c r="B25" s="320"/>
      <c r="C25" s="319" t="s">
        <v>694</v>
      </c>
      <c r="D25" s="314" t="s">
        <v>10</v>
      </c>
      <c r="E25" s="440">
        <v>57</v>
      </c>
      <c r="F25" s="314"/>
      <c r="G25" s="364"/>
    </row>
    <row r="26" spans="1:7" s="23" customFormat="1" ht="63.75">
      <c r="A26" s="317" t="s">
        <v>695</v>
      </c>
      <c r="B26" s="320"/>
      <c r="C26" s="319" t="s">
        <v>696</v>
      </c>
      <c r="D26" s="314" t="s">
        <v>10</v>
      </c>
      <c r="E26" s="440">
        <v>2</v>
      </c>
      <c r="F26" s="314"/>
      <c r="G26" s="364"/>
    </row>
    <row r="27" spans="1:7" s="23" customFormat="1" ht="63.75">
      <c r="A27" s="317" t="s">
        <v>514</v>
      </c>
      <c r="B27" s="320"/>
      <c r="C27" s="319" t="s">
        <v>697</v>
      </c>
      <c r="D27" s="314" t="s">
        <v>10</v>
      </c>
      <c r="E27" s="440">
        <v>14</v>
      </c>
      <c r="F27" s="314"/>
      <c r="G27" s="364"/>
    </row>
    <row r="28" spans="1:7" s="23" customFormat="1" ht="63.75">
      <c r="A28" s="317" t="s">
        <v>517</v>
      </c>
      <c r="B28" s="320"/>
      <c r="C28" s="319" t="s">
        <v>698</v>
      </c>
      <c r="D28" s="314" t="s">
        <v>10</v>
      </c>
      <c r="E28" s="440">
        <v>28</v>
      </c>
      <c r="F28" s="314"/>
      <c r="G28" s="364"/>
    </row>
    <row r="29" spans="1:7" s="23" customFormat="1" ht="63.75">
      <c r="A29" s="317" t="s">
        <v>520</v>
      </c>
      <c r="B29" s="320"/>
      <c r="C29" s="319" t="s">
        <v>699</v>
      </c>
      <c r="D29" s="314" t="s">
        <v>10</v>
      </c>
      <c r="E29" s="440">
        <v>12</v>
      </c>
      <c r="F29" s="314"/>
      <c r="G29" s="364"/>
    </row>
    <row r="30" spans="1:7" s="23" customFormat="1" ht="25.5">
      <c r="A30" s="317" t="s">
        <v>522</v>
      </c>
      <c r="B30" s="320"/>
      <c r="C30" s="319" t="s">
        <v>700</v>
      </c>
      <c r="D30" s="314" t="s">
        <v>10</v>
      </c>
      <c r="E30" s="440">
        <v>113</v>
      </c>
      <c r="F30" s="314"/>
      <c r="G30" s="364"/>
    </row>
    <row r="31" spans="1:7" s="23" customFormat="1" ht="25.5">
      <c r="A31" s="317" t="s">
        <v>524</v>
      </c>
      <c r="B31" s="320"/>
      <c r="C31" s="319" t="s">
        <v>701</v>
      </c>
      <c r="D31" s="314" t="s">
        <v>702</v>
      </c>
      <c r="E31" s="440">
        <v>1468</v>
      </c>
      <c r="F31" s="314"/>
      <c r="G31" s="364"/>
    </row>
    <row r="32" spans="1:7" s="23" customFormat="1" ht="25.5">
      <c r="A32" s="317" t="s">
        <v>526</v>
      </c>
      <c r="B32" s="320"/>
      <c r="C32" s="319" t="s">
        <v>703</v>
      </c>
      <c r="D32" s="314" t="s">
        <v>10</v>
      </c>
      <c r="E32" s="440">
        <v>113</v>
      </c>
      <c r="F32" s="314"/>
      <c r="G32" s="364"/>
    </row>
    <row r="33" spans="1:7" s="23" customFormat="1" ht="38.25">
      <c r="A33" s="317" t="s">
        <v>528</v>
      </c>
      <c r="B33" s="320"/>
      <c r="C33" s="319" t="s">
        <v>704</v>
      </c>
      <c r="D33" s="314" t="s">
        <v>10</v>
      </c>
      <c r="E33" s="440">
        <v>42</v>
      </c>
      <c r="F33" s="314"/>
      <c r="G33" s="364"/>
    </row>
    <row r="34" spans="1:7" s="23" customFormat="1" ht="38.25">
      <c r="A34" s="317" t="s">
        <v>530</v>
      </c>
      <c r="B34" s="320"/>
      <c r="C34" s="319" t="s">
        <v>705</v>
      </c>
      <c r="D34" s="314" t="s">
        <v>10</v>
      </c>
      <c r="E34" s="440">
        <v>71</v>
      </c>
      <c r="F34" s="314"/>
      <c r="G34" s="364"/>
    </row>
    <row r="35" spans="1:7" ht="38.25">
      <c r="A35" s="333" t="s">
        <v>532</v>
      </c>
      <c r="B35" s="334"/>
      <c r="C35" s="335" t="s">
        <v>706</v>
      </c>
      <c r="D35" s="334" t="s">
        <v>10</v>
      </c>
      <c r="E35" s="336">
        <v>16</v>
      </c>
      <c r="F35" s="334"/>
      <c r="G35" s="364"/>
    </row>
    <row r="36" spans="1:7" ht="25.5">
      <c r="A36" s="333" t="s">
        <v>534</v>
      </c>
      <c r="B36" s="334"/>
      <c r="C36" s="335" t="s">
        <v>707</v>
      </c>
      <c r="D36" s="334" t="s">
        <v>279</v>
      </c>
      <c r="E36" s="336">
        <v>52</v>
      </c>
      <c r="F36" s="334"/>
      <c r="G36" s="364"/>
    </row>
    <row r="37" spans="1:7">
      <c r="A37" s="333" t="s">
        <v>537</v>
      </c>
      <c r="B37" s="334"/>
      <c r="C37" s="335" t="s">
        <v>620</v>
      </c>
      <c r="D37" s="334" t="s">
        <v>10</v>
      </c>
      <c r="E37" s="336">
        <v>13</v>
      </c>
      <c r="F37" s="334"/>
      <c r="G37" s="364"/>
    </row>
    <row r="38" spans="1:7" ht="38.25">
      <c r="A38" s="333" t="s">
        <v>539</v>
      </c>
      <c r="B38" s="334"/>
      <c r="C38" s="335" t="s">
        <v>708</v>
      </c>
      <c r="D38" s="334" t="s">
        <v>9</v>
      </c>
      <c r="E38" s="336">
        <v>190</v>
      </c>
      <c r="F38" s="334"/>
      <c r="G38" s="364"/>
    </row>
    <row r="39" spans="1:7" ht="38.25">
      <c r="A39" s="333" t="s">
        <v>541</v>
      </c>
      <c r="B39" s="334"/>
      <c r="C39" s="335" t="s">
        <v>709</v>
      </c>
      <c r="D39" s="334" t="s">
        <v>9</v>
      </c>
      <c r="E39" s="336">
        <v>15</v>
      </c>
      <c r="F39" s="334"/>
      <c r="G39" s="364"/>
    </row>
    <row r="40" spans="1:7" ht="25.5">
      <c r="A40" s="333" t="s">
        <v>543</v>
      </c>
      <c r="B40" s="334"/>
      <c r="C40" s="335" t="s">
        <v>710</v>
      </c>
      <c r="D40" s="334" t="s">
        <v>9</v>
      </c>
      <c r="E40" s="336">
        <v>2655</v>
      </c>
      <c r="F40" s="334"/>
      <c r="G40" s="364"/>
    </row>
    <row r="41" spans="1:7" ht="25.5">
      <c r="A41" s="333" t="s">
        <v>545</v>
      </c>
      <c r="B41" s="334"/>
      <c r="C41" s="335" t="s">
        <v>711</v>
      </c>
      <c r="D41" s="334" t="s">
        <v>9</v>
      </c>
      <c r="E41" s="336">
        <v>295</v>
      </c>
      <c r="F41" s="334"/>
      <c r="G41" s="364"/>
    </row>
    <row r="42" spans="1:7" ht="25.5">
      <c r="A42" s="333" t="s">
        <v>547</v>
      </c>
      <c r="B42" s="334"/>
      <c r="C42" s="335" t="s">
        <v>712</v>
      </c>
      <c r="D42" s="334" t="s">
        <v>9</v>
      </c>
      <c r="E42" s="336">
        <v>2950</v>
      </c>
      <c r="F42" s="334"/>
      <c r="G42" s="364"/>
    </row>
    <row r="43" spans="1:7" ht="25.5">
      <c r="A43" s="333" t="s">
        <v>549</v>
      </c>
      <c r="B43" s="334"/>
      <c r="C43" s="335" t="s">
        <v>713</v>
      </c>
      <c r="D43" s="334" t="s">
        <v>9</v>
      </c>
      <c r="E43" s="336">
        <v>2962</v>
      </c>
      <c r="F43" s="334"/>
      <c r="G43" s="364"/>
    </row>
    <row r="44" spans="1:7" ht="25.5">
      <c r="A44" s="333" t="s">
        <v>551</v>
      </c>
      <c r="B44" s="334"/>
      <c r="C44" s="335" t="s">
        <v>714</v>
      </c>
      <c r="D44" s="334" t="s">
        <v>9</v>
      </c>
      <c r="E44" s="336">
        <v>107</v>
      </c>
      <c r="F44" s="334"/>
      <c r="G44" s="364"/>
    </row>
    <row r="45" spans="1:7" ht="38.25">
      <c r="A45" s="333" t="s">
        <v>553</v>
      </c>
      <c r="B45" s="334"/>
      <c r="C45" s="335" t="s">
        <v>715</v>
      </c>
      <c r="D45" s="334" t="s">
        <v>9</v>
      </c>
      <c r="E45" s="336">
        <v>3862</v>
      </c>
      <c r="F45" s="334"/>
      <c r="G45" s="364"/>
    </row>
    <row r="46" spans="1:7" ht="38.25">
      <c r="A46" s="333" t="s">
        <v>555</v>
      </c>
      <c r="B46" s="334"/>
      <c r="C46" s="335" t="s">
        <v>716</v>
      </c>
      <c r="D46" s="334" t="s">
        <v>9</v>
      </c>
      <c r="E46" s="336">
        <v>374</v>
      </c>
      <c r="F46" s="334"/>
      <c r="G46" s="364"/>
    </row>
    <row r="47" spans="1:7" ht="25.5">
      <c r="A47" s="333" t="s">
        <v>558</v>
      </c>
      <c r="B47" s="334"/>
      <c r="C47" s="335" t="s">
        <v>717</v>
      </c>
      <c r="D47" s="334" t="s">
        <v>10</v>
      </c>
      <c r="E47" s="336">
        <v>22</v>
      </c>
      <c r="F47" s="334"/>
      <c r="G47" s="364"/>
    </row>
    <row r="48" spans="1:7" ht="25.5">
      <c r="A48" s="333" t="s">
        <v>560</v>
      </c>
      <c r="B48" s="334"/>
      <c r="C48" s="335" t="s">
        <v>718</v>
      </c>
      <c r="D48" s="334" t="s">
        <v>10</v>
      </c>
      <c r="E48" s="336">
        <v>22</v>
      </c>
      <c r="F48" s="334"/>
      <c r="G48" s="364"/>
    </row>
    <row r="49" spans="1:7" ht="25.5">
      <c r="A49" s="333" t="s">
        <v>562</v>
      </c>
      <c r="B49" s="334"/>
      <c r="C49" s="335" t="s">
        <v>652</v>
      </c>
      <c r="D49" s="334" t="s">
        <v>9</v>
      </c>
      <c r="E49" s="336">
        <v>2849</v>
      </c>
      <c r="F49" s="334"/>
      <c r="G49" s="364"/>
    </row>
    <row r="50" spans="1:7">
      <c r="A50" s="333" t="s">
        <v>564</v>
      </c>
      <c r="B50" s="334"/>
      <c r="C50" s="335" t="s">
        <v>719</v>
      </c>
      <c r="D50" s="334" t="s">
        <v>9</v>
      </c>
      <c r="E50" s="336">
        <v>2950</v>
      </c>
      <c r="F50" s="334"/>
      <c r="G50" s="364"/>
    </row>
    <row r="51" spans="1:7" ht="25.5">
      <c r="A51" s="333" t="s">
        <v>566</v>
      </c>
      <c r="B51" s="334"/>
      <c r="C51" s="335" t="s">
        <v>720</v>
      </c>
      <c r="D51" s="334" t="s">
        <v>9</v>
      </c>
      <c r="E51" s="336">
        <v>2655</v>
      </c>
      <c r="F51" s="334"/>
      <c r="G51" s="364"/>
    </row>
    <row r="52" spans="1:7" ht="25.5">
      <c r="A52" s="333" t="s">
        <v>568</v>
      </c>
      <c r="B52" s="334"/>
      <c r="C52" s="335" t="s">
        <v>721</v>
      </c>
      <c r="D52" s="334" t="s">
        <v>9</v>
      </c>
      <c r="E52" s="336">
        <v>295</v>
      </c>
      <c r="F52" s="334"/>
      <c r="G52" s="364"/>
    </row>
    <row r="53" spans="1:7" ht="51">
      <c r="A53" s="333" t="s">
        <v>570</v>
      </c>
      <c r="B53" s="334"/>
      <c r="C53" s="335" t="s">
        <v>722</v>
      </c>
      <c r="D53" s="334" t="s">
        <v>10</v>
      </c>
      <c r="E53" s="336">
        <v>237</v>
      </c>
      <c r="F53" s="334"/>
      <c r="G53" s="364"/>
    </row>
    <row r="54" spans="1:7" ht="38.25">
      <c r="A54" s="333" t="s">
        <v>572</v>
      </c>
      <c r="B54" s="334"/>
      <c r="C54" s="335" t="s">
        <v>723</v>
      </c>
      <c r="D54" s="334" t="s">
        <v>9</v>
      </c>
      <c r="E54" s="336">
        <v>3</v>
      </c>
      <c r="F54" s="334"/>
      <c r="G54" s="364"/>
    </row>
    <row r="55" spans="1:7" ht="25.5">
      <c r="A55" s="333" t="s">
        <v>574</v>
      </c>
      <c r="B55" s="334"/>
      <c r="C55" s="335" t="s">
        <v>724</v>
      </c>
      <c r="D55" s="334" t="s">
        <v>9</v>
      </c>
      <c r="E55" s="336">
        <v>7</v>
      </c>
      <c r="F55" s="334"/>
      <c r="G55" s="364"/>
    </row>
    <row r="56" spans="1:7" ht="38.25">
      <c r="A56" s="333" t="s">
        <v>576</v>
      </c>
      <c r="B56" s="334"/>
      <c r="C56" s="335" t="s">
        <v>725</v>
      </c>
      <c r="D56" s="334" t="s">
        <v>10</v>
      </c>
      <c r="E56" s="336">
        <v>1</v>
      </c>
      <c r="F56" s="334"/>
      <c r="G56" s="364"/>
    </row>
    <row r="57" spans="1:7" ht="25.5">
      <c r="A57" s="333" t="s">
        <v>578</v>
      </c>
      <c r="B57" s="334"/>
      <c r="C57" s="335" t="s">
        <v>726</v>
      </c>
      <c r="D57" s="334" t="s">
        <v>9</v>
      </c>
      <c r="E57" s="336">
        <v>144</v>
      </c>
      <c r="F57" s="334"/>
      <c r="G57" s="364"/>
    </row>
    <row r="58" spans="1:7" ht="25.5">
      <c r="A58" s="333" t="s">
        <v>727</v>
      </c>
      <c r="B58" s="334"/>
      <c r="C58" s="335" t="s">
        <v>728</v>
      </c>
      <c r="D58" s="334" t="s">
        <v>10</v>
      </c>
      <c r="E58" s="336">
        <v>1</v>
      </c>
      <c r="F58" s="334"/>
      <c r="G58" s="364"/>
    </row>
    <row r="59" spans="1:7">
      <c r="A59" s="333" t="s">
        <v>729</v>
      </c>
      <c r="B59" s="334"/>
      <c r="C59" s="335" t="s">
        <v>730</v>
      </c>
      <c r="D59" s="334" t="s">
        <v>667</v>
      </c>
      <c r="E59" s="336">
        <v>119</v>
      </c>
      <c r="F59" s="334"/>
      <c r="G59" s="364"/>
    </row>
    <row r="60" spans="1:7">
      <c r="A60" s="333" t="s">
        <v>731</v>
      </c>
      <c r="B60" s="334"/>
      <c r="C60" s="335" t="s">
        <v>732</v>
      </c>
      <c r="D60" s="334" t="s">
        <v>301</v>
      </c>
      <c r="E60" s="336">
        <v>113</v>
      </c>
      <c r="F60" s="334"/>
      <c r="G60" s="364"/>
    </row>
    <row r="61" spans="1:7" ht="25.5">
      <c r="A61" s="333" t="s">
        <v>733</v>
      </c>
      <c r="B61" s="334"/>
      <c r="C61" s="335" t="s">
        <v>734</v>
      </c>
      <c r="D61" s="334" t="s">
        <v>99</v>
      </c>
      <c r="E61" s="336">
        <v>113</v>
      </c>
      <c r="F61" s="334"/>
      <c r="G61" s="364"/>
    </row>
    <row r="62" spans="1:7" s="441" customFormat="1" ht="26.25" thickBot="1">
      <c r="A62" s="337" t="s">
        <v>735</v>
      </c>
      <c r="B62" s="338"/>
      <c r="C62" s="339" t="s">
        <v>736</v>
      </c>
      <c r="D62" s="338" t="s">
        <v>737</v>
      </c>
      <c r="E62" s="340">
        <v>16</v>
      </c>
      <c r="F62" s="338"/>
      <c r="G62" s="399"/>
    </row>
    <row r="63" spans="1:7" s="353" customFormat="1" ht="15">
      <c r="A63" s="468"/>
      <c r="B63" s="442"/>
      <c r="C63" s="443" t="s">
        <v>738</v>
      </c>
      <c r="D63" s="442"/>
      <c r="E63" s="442"/>
      <c r="F63" s="442"/>
      <c r="G63" s="469">
        <f>SUM(G23:G62)</f>
        <v>0</v>
      </c>
    </row>
    <row r="64" spans="1:7" ht="13.5" thickBot="1">
      <c r="A64" s="356"/>
      <c r="B64" s="357"/>
      <c r="C64" s="389"/>
      <c r="D64" s="357"/>
      <c r="E64" s="357"/>
      <c r="F64" s="357"/>
      <c r="G64" s="402"/>
    </row>
    <row r="65" spans="1:7" ht="30.75" thickBot="1">
      <c r="A65" s="391">
        <v>3</v>
      </c>
      <c r="B65" s="453" t="s">
        <v>755</v>
      </c>
      <c r="C65" s="392" t="s">
        <v>739</v>
      </c>
      <c r="D65" s="462"/>
      <c r="E65" s="462"/>
      <c r="F65" s="462"/>
      <c r="G65" s="463"/>
    </row>
    <row r="66" spans="1:7" ht="25.5">
      <c r="A66" s="344" t="s">
        <v>592</v>
      </c>
      <c r="B66" s="345"/>
      <c r="C66" s="346" t="s">
        <v>740</v>
      </c>
      <c r="D66" s="345" t="s">
        <v>9</v>
      </c>
      <c r="E66" s="461">
        <v>175</v>
      </c>
      <c r="F66" s="345"/>
      <c r="G66" s="404"/>
    </row>
    <row r="67" spans="1:7" ht="25.5">
      <c r="A67" s="333" t="s">
        <v>594</v>
      </c>
      <c r="B67" s="334"/>
      <c r="C67" s="335" t="s">
        <v>626</v>
      </c>
      <c r="D67" s="334" t="s">
        <v>9</v>
      </c>
      <c r="E67" s="444">
        <v>22</v>
      </c>
      <c r="F67" s="334"/>
      <c r="G67" s="405"/>
    </row>
    <row r="68" spans="1:7" ht="25.5">
      <c r="A68" s="333" t="s">
        <v>596</v>
      </c>
      <c r="B68" s="334"/>
      <c r="C68" s="335" t="s">
        <v>630</v>
      </c>
      <c r="D68" s="334" t="s">
        <v>9</v>
      </c>
      <c r="E68" s="444">
        <v>197</v>
      </c>
      <c r="F68" s="334"/>
      <c r="G68" s="405"/>
    </row>
    <row r="69" spans="1:7" ht="25.5">
      <c r="A69" s="333" t="s">
        <v>598</v>
      </c>
      <c r="B69" s="334"/>
      <c r="C69" s="335" t="s">
        <v>713</v>
      </c>
      <c r="D69" s="334" t="s">
        <v>9</v>
      </c>
      <c r="E69" s="444">
        <v>15</v>
      </c>
      <c r="F69" s="334"/>
      <c r="G69" s="405"/>
    </row>
    <row r="70" spans="1:7" ht="25.5">
      <c r="A70" s="333" t="s">
        <v>600</v>
      </c>
      <c r="B70" s="334"/>
      <c r="C70" s="335" t="s">
        <v>714</v>
      </c>
      <c r="D70" s="334" t="s">
        <v>9</v>
      </c>
      <c r="E70" s="444">
        <v>11</v>
      </c>
      <c r="F70" s="334"/>
      <c r="G70" s="405"/>
    </row>
    <row r="71" spans="1:7" ht="38.25">
      <c r="A71" s="333" t="s">
        <v>602</v>
      </c>
      <c r="B71" s="334"/>
      <c r="C71" s="335" t="s">
        <v>638</v>
      </c>
      <c r="D71" s="334" t="s">
        <v>9</v>
      </c>
      <c r="E71" s="444">
        <v>197</v>
      </c>
      <c r="F71" s="334"/>
      <c r="G71" s="405"/>
    </row>
    <row r="72" spans="1:7" ht="38.25">
      <c r="A72" s="333" t="s">
        <v>604</v>
      </c>
      <c r="B72" s="334"/>
      <c r="C72" s="335" t="s">
        <v>741</v>
      </c>
      <c r="D72" s="334" t="s">
        <v>9</v>
      </c>
      <c r="E72" s="444">
        <v>3</v>
      </c>
      <c r="F72" s="334"/>
      <c r="G72" s="405"/>
    </row>
    <row r="73" spans="1:7" ht="51">
      <c r="A73" s="333" t="s">
        <v>606</v>
      </c>
      <c r="B73" s="334"/>
      <c r="C73" s="335" t="s">
        <v>742</v>
      </c>
      <c r="D73" s="334" t="s">
        <v>10</v>
      </c>
      <c r="E73" s="444">
        <v>1</v>
      </c>
      <c r="F73" s="334"/>
      <c r="G73" s="405"/>
    </row>
    <row r="74" spans="1:7" ht="25.5">
      <c r="A74" s="333" t="s">
        <v>609</v>
      </c>
      <c r="B74" s="334"/>
      <c r="C74" s="335" t="s">
        <v>654</v>
      </c>
      <c r="D74" s="334" t="s">
        <v>9</v>
      </c>
      <c r="E74" s="444">
        <v>22</v>
      </c>
      <c r="F74" s="334"/>
      <c r="G74" s="405"/>
    </row>
    <row r="75" spans="1:7" ht="25.5">
      <c r="A75" s="333" t="s">
        <v>611</v>
      </c>
      <c r="B75" s="334"/>
      <c r="C75" s="335" t="s">
        <v>656</v>
      </c>
      <c r="D75" s="334" t="s">
        <v>9</v>
      </c>
      <c r="E75" s="444">
        <v>175</v>
      </c>
      <c r="F75" s="334"/>
      <c r="G75" s="405"/>
    </row>
    <row r="76" spans="1:7" ht="51">
      <c r="A76" s="333" t="s">
        <v>743</v>
      </c>
      <c r="B76" s="334"/>
      <c r="C76" s="335" t="s">
        <v>744</v>
      </c>
      <c r="D76" s="334" t="s">
        <v>10</v>
      </c>
      <c r="E76" s="444">
        <v>4</v>
      </c>
      <c r="F76" s="334"/>
      <c r="G76" s="405"/>
    </row>
    <row r="77" spans="1:7" ht="38.25">
      <c r="A77" s="333" t="s">
        <v>745</v>
      </c>
      <c r="B77" s="334"/>
      <c r="C77" s="335" t="s">
        <v>746</v>
      </c>
      <c r="D77" s="334" t="s">
        <v>9</v>
      </c>
      <c r="E77" s="444">
        <v>3</v>
      </c>
      <c r="F77" s="334"/>
      <c r="G77" s="405"/>
    </row>
    <row r="78" spans="1:7" ht="25.5">
      <c r="A78" s="333" t="s">
        <v>747</v>
      </c>
      <c r="B78" s="334"/>
      <c r="C78" s="335" t="s">
        <v>748</v>
      </c>
      <c r="D78" s="334" t="s">
        <v>9</v>
      </c>
      <c r="E78" s="444">
        <v>7</v>
      </c>
      <c r="F78" s="334"/>
      <c r="G78" s="405"/>
    </row>
    <row r="79" spans="1:7" ht="51">
      <c r="A79" s="333" t="s">
        <v>749</v>
      </c>
      <c r="B79" s="334"/>
      <c r="C79" s="335" t="s">
        <v>744</v>
      </c>
      <c r="D79" s="334" t="s">
        <v>10</v>
      </c>
      <c r="E79" s="444">
        <v>1</v>
      </c>
      <c r="F79" s="334"/>
      <c r="G79" s="405"/>
    </row>
    <row r="80" spans="1:7">
      <c r="A80" s="333" t="s">
        <v>750</v>
      </c>
      <c r="B80" s="334"/>
      <c r="C80" s="335" t="s">
        <v>730</v>
      </c>
      <c r="D80" s="334" t="s">
        <v>667</v>
      </c>
      <c r="E80" s="444">
        <v>3</v>
      </c>
      <c r="F80" s="334"/>
      <c r="G80" s="405"/>
    </row>
    <row r="81" spans="1:7" ht="26.25" thickBot="1">
      <c r="A81" s="337" t="s">
        <v>751</v>
      </c>
      <c r="B81" s="338"/>
      <c r="C81" s="339" t="s">
        <v>752</v>
      </c>
      <c r="D81" s="338" t="s">
        <v>10</v>
      </c>
      <c r="E81" s="445">
        <v>6</v>
      </c>
      <c r="F81" s="338"/>
      <c r="G81" s="405"/>
    </row>
    <row r="82" spans="1:7" s="353" customFormat="1" ht="15.75" thickBot="1">
      <c r="A82" s="446"/>
      <c r="B82" s="447"/>
      <c r="C82" s="448" t="s">
        <v>753</v>
      </c>
      <c r="D82" s="449"/>
      <c r="E82" s="449"/>
      <c r="F82" s="449"/>
      <c r="G82" s="459">
        <f>SUM(G66:G81)</f>
        <v>0</v>
      </c>
    </row>
    <row r="83" spans="1:7" ht="15.75" thickBot="1">
      <c r="A83" s="450"/>
      <c r="B83" s="451"/>
      <c r="C83" s="452" t="s">
        <v>754</v>
      </c>
      <c r="D83" s="451"/>
      <c r="E83" s="451"/>
      <c r="F83" s="451"/>
      <c r="G83" s="460">
        <f>G82+G63+G20</f>
        <v>0</v>
      </c>
    </row>
  </sheetData>
  <mergeCells count="11">
    <mergeCell ref="C8:D8"/>
    <mergeCell ref="C2:G2"/>
    <mergeCell ref="A1:G1"/>
    <mergeCell ref="A3:G3"/>
    <mergeCell ref="A4:G4"/>
    <mergeCell ref="A5:A6"/>
    <mergeCell ref="B5:B6"/>
    <mergeCell ref="C5:C6"/>
    <mergeCell ref="D5:E5"/>
    <mergeCell ref="F5:F6"/>
    <mergeCell ref="G5:G6"/>
  </mergeCells>
  <printOptions horizontalCentered="1"/>
  <pageMargins left="0.78740157480314965" right="0.11811023622047245" top="0.86614173228346458" bottom="0.39370078740157483" header="0.27559055118110237" footer="0.47244094488188981"/>
  <pageSetup paperSize="9" scale="75" firstPageNumber="23" orientation="landscape" useFirstPageNumber="1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8"/>
  <sheetViews>
    <sheetView zoomScale="115" zoomScaleNormal="115" workbookViewId="0">
      <selection activeCell="A2" sqref="A2"/>
    </sheetView>
  </sheetViews>
  <sheetFormatPr defaultRowHeight="12.75"/>
  <cols>
    <col min="1" max="1" width="6.42578125" bestFit="1" customWidth="1"/>
    <col min="2" max="2" width="22.42578125" bestFit="1" customWidth="1"/>
    <col min="3" max="3" width="41.42578125" bestFit="1" customWidth="1"/>
    <col min="5" max="7" width="9.28515625" bestFit="1" customWidth="1"/>
  </cols>
  <sheetData>
    <row r="1" spans="1:7" ht="18.75">
      <c r="A1" s="837" t="s">
        <v>954</v>
      </c>
      <c r="B1" s="838"/>
      <c r="C1" s="838"/>
      <c r="D1" s="838"/>
      <c r="E1" s="838"/>
      <c r="F1" s="838"/>
      <c r="G1" s="839"/>
    </row>
    <row r="2" spans="1:7">
      <c r="A2" s="511"/>
      <c r="B2" s="256"/>
      <c r="C2" s="470"/>
      <c r="D2" s="256"/>
      <c r="E2" s="256"/>
      <c r="F2" s="256"/>
      <c r="G2" s="512"/>
    </row>
    <row r="3" spans="1:7" ht="42.75" customHeight="1">
      <c r="A3" s="840" t="s">
        <v>250</v>
      </c>
      <c r="B3" s="841"/>
      <c r="C3" s="841"/>
      <c r="D3" s="841"/>
      <c r="E3" s="841"/>
      <c r="F3" s="841"/>
      <c r="G3" s="842"/>
    </row>
    <row r="4" spans="1:7" ht="16.5" thickBot="1">
      <c r="A4" s="513"/>
      <c r="B4" s="471"/>
      <c r="C4" s="471"/>
      <c r="D4" s="471"/>
      <c r="E4" s="471"/>
      <c r="F4" s="471"/>
      <c r="G4" s="514"/>
    </row>
    <row r="5" spans="1:7" ht="13.5" thickTop="1">
      <c r="A5" s="897" t="s">
        <v>28</v>
      </c>
      <c r="B5" s="898" t="s">
        <v>37</v>
      </c>
      <c r="C5" s="898" t="s">
        <v>30</v>
      </c>
      <c r="D5" s="899" t="s">
        <v>47</v>
      </c>
      <c r="E5" s="900"/>
      <c r="F5" s="852" t="s">
        <v>90</v>
      </c>
      <c r="G5" s="901" t="s">
        <v>39</v>
      </c>
    </row>
    <row r="6" spans="1:7">
      <c r="A6" s="883"/>
      <c r="B6" s="885"/>
      <c r="C6" s="885"/>
      <c r="D6" s="2" t="s">
        <v>0</v>
      </c>
      <c r="E6" s="2" t="s">
        <v>29</v>
      </c>
      <c r="F6" s="853"/>
      <c r="G6" s="890"/>
    </row>
    <row r="7" spans="1:7" ht="13.5" thickBot="1">
      <c r="A7" s="165">
        <v>1</v>
      </c>
      <c r="B7" s="6">
        <v>2</v>
      </c>
      <c r="C7" s="7">
        <v>3</v>
      </c>
      <c r="D7" s="354">
        <v>4</v>
      </c>
      <c r="E7" s="354">
        <v>5</v>
      </c>
      <c r="F7" s="354">
        <v>6</v>
      </c>
      <c r="G7" s="355">
        <v>7</v>
      </c>
    </row>
    <row r="8" spans="1:7" ht="14.25" thickTop="1" thickBot="1">
      <c r="A8" s="176" t="s">
        <v>11</v>
      </c>
      <c r="B8" s="30" t="s">
        <v>756</v>
      </c>
      <c r="C8" s="358" t="s">
        <v>757</v>
      </c>
      <c r="D8" s="359" t="s">
        <v>11</v>
      </c>
      <c r="E8" s="360" t="s">
        <v>11</v>
      </c>
      <c r="F8" s="361" t="s">
        <v>11</v>
      </c>
      <c r="G8" s="515" t="s">
        <v>11</v>
      </c>
    </row>
    <row r="9" spans="1:7" ht="27" thickTop="1" thickBot="1">
      <c r="A9" s="31" t="s">
        <v>11</v>
      </c>
      <c r="B9" s="32" t="s">
        <v>904</v>
      </c>
      <c r="C9" s="33" t="s">
        <v>896</v>
      </c>
      <c r="D9" s="474" t="s">
        <v>11</v>
      </c>
      <c r="E9" s="475" t="s">
        <v>11</v>
      </c>
      <c r="F9" s="543" t="s">
        <v>11</v>
      </c>
      <c r="G9" s="544" t="s">
        <v>11</v>
      </c>
    </row>
    <row r="10" spans="1:7" ht="25.5">
      <c r="A10" s="545">
        <v>1</v>
      </c>
      <c r="B10" s="546"/>
      <c r="C10" s="472" t="s">
        <v>898</v>
      </c>
      <c r="D10" s="75" t="s">
        <v>9</v>
      </c>
      <c r="E10" s="75">
        <v>202</v>
      </c>
      <c r="F10" s="27"/>
      <c r="G10" s="549"/>
    </row>
    <row r="11" spans="1:7" ht="25.5">
      <c r="A11" s="545">
        <v>2</v>
      </c>
      <c r="B11" s="546"/>
      <c r="C11" s="472" t="s">
        <v>899</v>
      </c>
      <c r="D11" s="75" t="s">
        <v>9</v>
      </c>
      <c r="E11" s="75">
        <v>31</v>
      </c>
      <c r="F11" s="27"/>
      <c r="G11" s="549"/>
    </row>
    <row r="12" spans="1:7" ht="25.5">
      <c r="A12" s="545">
        <f>A11+1</f>
        <v>3</v>
      </c>
      <c r="B12" s="546"/>
      <c r="C12" s="472" t="s">
        <v>900</v>
      </c>
      <c r="D12" s="75" t="s">
        <v>10</v>
      </c>
      <c r="E12" s="75">
        <v>9</v>
      </c>
      <c r="F12" s="27"/>
      <c r="G12" s="549"/>
    </row>
    <row r="13" spans="1:7">
      <c r="A13" s="545">
        <f>A12+1</f>
        <v>4</v>
      </c>
      <c r="B13" s="546"/>
      <c r="C13" s="472" t="s">
        <v>902</v>
      </c>
      <c r="D13" s="75" t="s">
        <v>9</v>
      </c>
      <c r="E13" s="75">
        <v>270</v>
      </c>
      <c r="F13" s="27"/>
      <c r="G13" s="549"/>
    </row>
    <row r="14" spans="1:7">
      <c r="A14" s="545">
        <f>A13+1</f>
        <v>5</v>
      </c>
      <c r="B14" s="546"/>
      <c r="C14" s="547" t="s">
        <v>903</v>
      </c>
      <c r="D14" s="75" t="s">
        <v>813</v>
      </c>
      <c r="E14" s="75">
        <v>2</v>
      </c>
      <c r="F14" s="27"/>
      <c r="G14" s="549"/>
    </row>
    <row r="15" spans="1:7" ht="25.5">
      <c r="A15" s="545">
        <f>A14+1</f>
        <v>6</v>
      </c>
      <c r="B15" s="546"/>
      <c r="C15" s="472" t="s">
        <v>905</v>
      </c>
      <c r="D15" s="75" t="s">
        <v>10</v>
      </c>
      <c r="E15" s="75">
        <v>1</v>
      </c>
      <c r="F15" s="27"/>
      <c r="G15" s="549"/>
    </row>
    <row r="16" spans="1:7" ht="26.25" thickBot="1">
      <c r="A16" s="545">
        <f>A15+1</f>
        <v>7</v>
      </c>
      <c r="B16" s="546"/>
      <c r="C16" s="472" t="s">
        <v>901</v>
      </c>
      <c r="D16" s="75" t="s">
        <v>10</v>
      </c>
      <c r="E16" s="75">
        <v>7</v>
      </c>
      <c r="F16" s="27"/>
      <c r="G16" s="549"/>
    </row>
    <row r="17" spans="1:7" ht="17.25" thickTop="1" thickBot="1">
      <c r="A17" s="47"/>
      <c r="B17" s="48" t="s">
        <v>897</v>
      </c>
      <c r="C17" s="548"/>
      <c r="D17" s="49"/>
      <c r="E17" s="49"/>
      <c r="F17" s="50"/>
      <c r="G17" s="550">
        <f>SUM(G10:G16)</f>
        <v>0</v>
      </c>
    </row>
    <row r="18" spans="1:7" ht="13.5" thickTop="1"/>
  </sheetData>
  <mergeCells count="8">
    <mergeCell ref="A1:G1"/>
    <mergeCell ref="A3:G3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5"/>
  <sheetViews>
    <sheetView tabSelected="1" view="pageBreakPreview" topLeftCell="A61" zoomScale="115" zoomScaleNormal="100" zoomScaleSheetLayoutView="115" workbookViewId="0">
      <selection activeCell="A2" sqref="A2"/>
    </sheetView>
  </sheetViews>
  <sheetFormatPr defaultRowHeight="12.75"/>
  <cols>
    <col min="1" max="2" width="11.7109375" style="262" customWidth="1"/>
    <col min="3" max="3" width="36.5703125" customWidth="1"/>
    <col min="4" max="4" width="12.42578125" style="262" bestFit="1" customWidth="1"/>
    <col min="5" max="5" width="8.140625" style="262" bestFit="1" customWidth="1"/>
    <col min="6" max="6" width="10.42578125" style="262" bestFit="1" customWidth="1"/>
    <col min="7" max="7" width="11.85546875" style="262" customWidth="1"/>
  </cols>
  <sheetData>
    <row r="1" spans="1:7" ht="36.75" customHeight="1">
      <c r="A1" s="873" t="s">
        <v>955</v>
      </c>
      <c r="B1" s="874"/>
      <c r="C1" s="874"/>
      <c r="D1" s="874"/>
      <c r="E1" s="874"/>
      <c r="F1" s="874"/>
      <c r="G1" s="875"/>
    </row>
    <row r="2" spans="1:7">
      <c r="A2" s="162"/>
      <c r="B2" s="4"/>
      <c r="C2" s="5"/>
      <c r="D2" s="4"/>
      <c r="E2" s="4"/>
      <c r="F2" s="4"/>
      <c r="G2" s="163"/>
    </row>
    <row r="3" spans="1:7" ht="39.75" customHeight="1" thickBot="1">
      <c r="A3" s="840" t="s">
        <v>250</v>
      </c>
      <c r="B3" s="841"/>
      <c r="C3" s="841"/>
      <c r="D3" s="841"/>
      <c r="E3" s="841"/>
      <c r="F3" s="841"/>
      <c r="G3" s="842"/>
    </row>
    <row r="4" spans="1:7" ht="13.5" customHeight="1">
      <c r="A4" s="905" t="s">
        <v>28</v>
      </c>
      <c r="B4" s="906" t="s">
        <v>37</v>
      </c>
      <c r="C4" s="906" t="s">
        <v>30</v>
      </c>
      <c r="D4" s="907" t="s">
        <v>47</v>
      </c>
      <c r="E4" s="908"/>
      <c r="F4" s="909" t="s">
        <v>90</v>
      </c>
      <c r="G4" s="910" t="s">
        <v>39</v>
      </c>
    </row>
    <row r="5" spans="1:7">
      <c r="A5" s="857"/>
      <c r="B5" s="859"/>
      <c r="C5" s="859"/>
      <c r="D5" s="52" t="s">
        <v>0</v>
      </c>
      <c r="E5" s="52" t="s">
        <v>29</v>
      </c>
      <c r="F5" s="869"/>
      <c r="G5" s="911"/>
    </row>
    <row r="6" spans="1:7" ht="13.5" thickBot="1">
      <c r="A6" s="290">
        <v>1</v>
      </c>
      <c r="B6" s="54">
        <v>2</v>
      </c>
      <c r="C6" s="55">
        <v>3</v>
      </c>
      <c r="D6" s="394">
        <v>4</v>
      </c>
      <c r="E6" s="394">
        <v>5</v>
      </c>
      <c r="F6" s="394">
        <v>6</v>
      </c>
      <c r="G6" s="395">
        <v>7</v>
      </c>
    </row>
    <row r="7" spans="1:7" ht="42.75" customHeight="1" thickBot="1">
      <c r="A7" s="482" t="s">
        <v>455</v>
      </c>
      <c r="B7" s="483" t="s">
        <v>872</v>
      </c>
      <c r="C7" s="484" t="s">
        <v>452</v>
      </c>
      <c r="D7" s="485"/>
      <c r="E7" s="486"/>
      <c r="F7" s="486"/>
      <c r="G7" s="487"/>
    </row>
    <row r="8" spans="1:7" ht="28.5" customHeight="1">
      <c r="A8" s="497" t="s">
        <v>759</v>
      </c>
      <c r="B8" s="480"/>
      <c r="C8" s="285" t="s">
        <v>760</v>
      </c>
      <c r="D8" s="264" t="s">
        <v>8</v>
      </c>
      <c r="E8" s="481">
        <v>0.56000000000000005</v>
      </c>
      <c r="F8" s="481"/>
      <c r="G8" s="498"/>
    </row>
    <row r="9" spans="1:7" ht="38.25">
      <c r="A9" s="499" t="s">
        <v>761</v>
      </c>
      <c r="B9" s="477"/>
      <c r="C9" s="278" t="s">
        <v>762</v>
      </c>
      <c r="D9" s="265" t="s">
        <v>9</v>
      </c>
      <c r="E9" s="478">
        <v>48</v>
      </c>
      <c r="F9" s="478"/>
      <c r="G9" s="500"/>
    </row>
    <row r="10" spans="1:7" ht="38.25">
      <c r="A10" s="499" t="s">
        <v>763</v>
      </c>
      <c r="B10" s="477"/>
      <c r="C10" s="278" t="s">
        <v>764</v>
      </c>
      <c r="D10" s="265" t="s">
        <v>9</v>
      </c>
      <c r="E10" s="478">
        <v>48</v>
      </c>
      <c r="F10" s="478"/>
      <c r="G10" s="500"/>
    </row>
    <row r="11" spans="1:7" ht="38.25">
      <c r="A11" s="499" t="s">
        <v>765</v>
      </c>
      <c r="B11" s="477"/>
      <c r="C11" s="278" t="s">
        <v>766</v>
      </c>
      <c r="D11" s="265" t="s">
        <v>144</v>
      </c>
      <c r="E11" s="478">
        <v>36</v>
      </c>
      <c r="F11" s="478"/>
      <c r="G11" s="500"/>
    </row>
    <row r="12" spans="1:7" ht="25.5">
      <c r="A12" s="499" t="s">
        <v>767</v>
      </c>
      <c r="B12" s="477"/>
      <c r="C12" s="278" t="s">
        <v>768</v>
      </c>
      <c r="D12" s="265" t="s">
        <v>144</v>
      </c>
      <c r="E12" s="478">
        <v>36</v>
      </c>
      <c r="F12" s="478"/>
      <c r="G12" s="500"/>
    </row>
    <row r="13" spans="1:7" ht="25.5">
      <c r="A13" s="499" t="s">
        <v>769</v>
      </c>
      <c r="B13" s="477"/>
      <c r="C13" s="278" t="s">
        <v>770</v>
      </c>
      <c r="D13" s="265" t="s">
        <v>144</v>
      </c>
      <c r="E13" s="478">
        <v>36</v>
      </c>
      <c r="F13" s="478"/>
      <c r="G13" s="500"/>
    </row>
    <row r="14" spans="1:7" ht="63.75">
      <c r="A14" s="499" t="s">
        <v>771</v>
      </c>
      <c r="B14" s="477"/>
      <c r="C14" s="278" t="s">
        <v>772</v>
      </c>
      <c r="D14" s="265" t="s">
        <v>279</v>
      </c>
      <c r="E14" s="478">
        <v>718.4</v>
      </c>
      <c r="F14" s="478"/>
      <c r="G14" s="500"/>
    </row>
    <row r="15" spans="1:7" ht="51">
      <c r="A15" s="499" t="s">
        <v>773</v>
      </c>
      <c r="B15" s="477"/>
      <c r="C15" s="278" t="s">
        <v>774</v>
      </c>
      <c r="D15" s="265" t="s">
        <v>279</v>
      </c>
      <c r="E15" s="478">
        <v>332.02</v>
      </c>
      <c r="F15" s="478"/>
      <c r="G15" s="500"/>
    </row>
    <row r="16" spans="1:7" ht="63.75">
      <c r="A16" s="499" t="s">
        <v>775</v>
      </c>
      <c r="B16" s="477"/>
      <c r="C16" s="278" t="s">
        <v>776</v>
      </c>
      <c r="D16" s="265" t="s">
        <v>144</v>
      </c>
      <c r="E16" s="478">
        <v>2109</v>
      </c>
      <c r="F16" s="478"/>
      <c r="G16" s="500"/>
    </row>
    <row r="17" spans="1:7" ht="38.25">
      <c r="A17" s="499" t="s">
        <v>777</v>
      </c>
      <c r="B17" s="477"/>
      <c r="C17" s="278" t="s">
        <v>778</v>
      </c>
      <c r="D17" s="265" t="s">
        <v>279</v>
      </c>
      <c r="E17" s="478">
        <v>49.95</v>
      </c>
      <c r="F17" s="478"/>
      <c r="G17" s="500"/>
    </row>
    <row r="18" spans="1:7" ht="25.5">
      <c r="A18" s="499" t="s">
        <v>779</v>
      </c>
      <c r="B18" s="477"/>
      <c r="C18" s="278" t="s">
        <v>780</v>
      </c>
      <c r="D18" s="265" t="s">
        <v>279</v>
      </c>
      <c r="E18" s="478">
        <v>163.01</v>
      </c>
      <c r="F18" s="478"/>
      <c r="G18" s="500"/>
    </row>
    <row r="19" spans="1:7" ht="102">
      <c r="A19" s="499" t="s">
        <v>781</v>
      </c>
      <c r="B19" s="477"/>
      <c r="C19" s="278" t="s">
        <v>782</v>
      </c>
      <c r="D19" s="265" t="s">
        <v>279</v>
      </c>
      <c r="E19" s="478">
        <v>262.7</v>
      </c>
      <c r="F19" s="478"/>
      <c r="G19" s="500"/>
    </row>
    <row r="20" spans="1:7" ht="114.75">
      <c r="A20" s="499" t="s">
        <v>783</v>
      </c>
      <c r="B20" s="477"/>
      <c r="C20" s="278" t="s">
        <v>784</v>
      </c>
      <c r="D20" s="265" t="s">
        <v>279</v>
      </c>
      <c r="E20" s="478">
        <v>574.76</v>
      </c>
      <c r="F20" s="478"/>
      <c r="G20" s="500"/>
    </row>
    <row r="21" spans="1:7" ht="38.25">
      <c r="A21" s="499" t="s">
        <v>785</v>
      </c>
      <c r="B21" s="477"/>
      <c r="C21" s="278" t="s">
        <v>786</v>
      </c>
      <c r="D21" s="265" t="s">
        <v>99</v>
      </c>
      <c r="E21" s="478">
        <v>8</v>
      </c>
      <c r="F21" s="478"/>
      <c r="G21" s="500"/>
    </row>
    <row r="22" spans="1:7" ht="38.25">
      <c r="A22" s="499" t="s">
        <v>787</v>
      </c>
      <c r="B22" s="477"/>
      <c r="C22" s="278" t="s">
        <v>788</v>
      </c>
      <c r="D22" s="265" t="s">
        <v>99</v>
      </c>
      <c r="E22" s="478">
        <v>8</v>
      </c>
      <c r="F22" s="478"/>
      <c r="G22" s="500"/>
    </row>
    <row r="23" spans="1:7" ht="15.75" thickBot="1">
      <c r="A23" s="501"/>
      <c r="B23" s="489"/>
      <c r="C23" s="490" t="s">
        <v>789</v>
      </c>
      <c r="D23" s="488"/>
      <c r="E23" s="491"/>
      <c r="F23" s="491"/>
      <c r="G23" s="502">
        <f>SUM(G8:G22)</f>
        <v>0</v>
      </c>
    </row>
    <row r="24" spans="1:7" ht="27" thickBot="1">
      <c r="A24" s="492" t="s">
        <v>457</v>
      </c>
      <c r="B24" s="493" t="s">
        <v>873</v>
      </c>
      <c r="C24" s="484" t="s">
        <v>790</v>
      </c>
      <c r="D24" s="494"/>
      <c r="E24" s="495"/>
      <c r="F24" s="495"/>
      <c r="G24" s="496"/>
    </row>
    <row r="25" spans="1:7" ht="51">
      <c r="A25" s="497" t="s">
        <v>791</v>
      </c>
      <c r="B25" s="480"/>
      <c r="C25" s="285" t="s">
        <v>792</v>
      </c>
      <c r="D25" s="264" t="s">
        <v>9</v>
      </c>
      <c r="E25" s="481">
        <v>435.85</v>
      </c>
      <c r="F25" s="481"/>
      <c r="G25" s="498"/>
    </row>
    <row r="26" spans="1:7" ht="51">
      <c r="A26" s="499" t="s">
        <v>793</v>
      </c>
      <c r="B26" s="477"/>
      <c r="C26" s="278" t="s">
        <v>794</v>
      </c>
      <c r="D26" s="265" t="s">
        <v>9</v>
      </c>
      <c r="E26" s="478">
        <v>23.95</v>
      </c>
      <c r="F26" s="478"/>
      <c r="G26" s="500"/>
    </row>
    <row r="27" spans="1:7" ht="51">
      <c r="A27" s="499" t="s">
        <v>795</v>
      </c>
      <c r="B27" s="477"/>
      <c r="C27" s="278" t="s">
        <v>796</v>
      </c>
      <c r="D27" s="265" t="s">
        <v>9</v>
      </c>
      <c r="E27" s="478">
        <v>30.33</v>
      </c>
      <c r="F27" s="478"/>
      <c r="G27" s="500"/>
    </row>
    <row r="28" spans="1:7" ht="51">
      <c r="A28" s="499" t="s">
        <v>797</v>
      </c>
      <c r="B28" s="477"/>
      <c r="C28" s="278" t="s">
        <v>798</v>
      </c>
      <c r="D28" s="265" t="s">
        <v>9</v>
      </c>
      <c r="E28" s="478">
        <v>18.21</v>
      </c>
      <c r="F28" s="478"/>
      <c r="G28" s="500"/>
    </row>
    <row r="29" spans="1:7" ht="51">
      <c r="A29" s="499" t="s">
        <v>799</v>
      </c>
      <c r="B29" s="477"/>
      <c r="C29" s="278" t="s">
        <v>800</v>
      </c>
      <c r="D29" s="265" t="s">
        <v>9</v>
      </c>
      <c r="E29" s="478">
        <v>46.02</v>
      </c>
      <c r="F29" s="478"/>
      <c r="G29" s="500"/>
    </row>
    <row r="30" spans="1:7" ht="38.25">
      <c r="A30" s="499" t="s">
        <v>801</v>
      </c>
      <c r="B30" s="477"/>
      <c r="C30" s="278" t="s">
        <v>802</v>
      </c>
      <c r="D30" s="265" t="s">
        <v>9</v>
      </c>
      <c r="E30" s="478">
        <v>1.71</v>
      </c>
      <c r="F30" s="478"/>
      <c r="G30" s="500"/>
    </row>
    <row r="31" spans="1:7" ht="25.5">
      <c r="A31" s="499" t="s">
        <v>803</v>
      </c>
      <c r="B31" s="477"/>
      <c r="C31" s="278" t="s">
        <v>804</v>
      </c>
      <c r="D31" s="265" t="s">
        <v>9</v>
      </c>
      <c r="E31" s="478">
        <v>128.4</v>
      </c>
      <c r="F31" s="478"/>
      <c r="G31" s="500"/>
    </row>
    <row r="32" spans="1:7" ht="25.5">
      <c r="A32" s="499" t="s">
        <v>805</v>
      </c>
      <c r="B32" s="477"/>
      <c r="C32" s="278" t="s">
        <v>806</v>
      </c>
      <c r="D32" s="265" t="s">
        <v>9</v>
      </c>
      <c r="E32" s="478">
        <v>18.3</v>
      </c>
      <c r="F32" s="478"/>
      <c r="G32" s="500"/>
    </row>
    <row r="33" spans="1:7" ht="25.5">
      <c r="A33" s="499" t="s">
        <v>807</v>
      </c>
      <c r="B33" s="477"/>
      <c r="C33" s="278" t="s">
        <v>808</v>
      </c>
      <c r="D33" s="265" t="s">
        <v>9</v>
      </c>
      <c r="E33" s="478">
        <v>68.099999999999994</v>
      </c>
      <c r="F33" s="478"/>
      <c r="G33" s="500"/>
    </row>
    <row r="34" spans="1:7" ht="38.25">
      <c r="A34" s="499" t="s">
        <v>809</v>
      </c>
      <c r="B34" s="477"/>
      <c r="C34" s="278" t="s">
        <v>810</v>
      </c>
      <c r="D34" s="265" t="s">
        <v>9</v>
      </c>
      <c r="E34" s="478">
        <v>214.8</v>
      </c>
      <c r="F34" s="478"/>
      <c r="G34" s="500"/>
    </row>
    <row r="35" spans="1:7" ht="51">
      <c r="A35" s="499" t="s">
        <v>811</v>
      </c>
      <c r="B35" s="477"/>
      <c r="C35" s="278" t="s">
        <v>812</v>
      </c>
      <c r="D35" s="265" t="s">
        <v>813</v>
      </c>
      <c r="E35" s="478">
        <v>11</v>
      </c>
      <c r="F35" s="478"/>
      <c r="G35" s="500"/>
    </row>
    <row r="36" spans="1:7" ht="51">
      <c r="A36" s="499" t="s">
        <v>814</v>
      </c>
      <c r="B36" s="477"/>
      <c r="C36" s="278" t="s">
        <v>815</v>
      </c>
      <c r="D36" s="265" t="s">
        <v>813</v>
      </c>
      <c r="E36" s="478">
        <v>1</v>
      </c>
      <c r="F36" s="478"/>
      <c r="G36" s="500"/>
    </row>
    <row r="37" spans="1:7" ht="51">
      <c r="A37" s="499" t="s">
        <v>816</v>
      </c>
      <c r="B37" s="477"/>
      <c r="C37" s="278" t="s">
        <v>817</v>
      </c>
      <c r="D37" s="265" t="s">
        <v>813</v>
      </c>
      <c r="E37" s="478">
        <v>42</v>
      </c>
      <c r="F37" s="478"/>
      <c r="G37" s="500"/>
    </row>
    <row r="38" spans="1:7" ht="51">
      <c r="A38" s="499" t="s">
        <v>818</v>
      </c>
      <c r="B38" s="477"/>
      <c r="C38" s="278" t="s">
        <v>819</v>
      </c>
      <c r="D38" s="265" t="s">
        <v>813</v>
      </c>
      <c r="E38" s="478">
        <v>17</v>
      </c>
      <c r="F38" s="478"/>
      <c r="G38" s="500"/>
    </row>
    <row r="39" spans="1:7" ht="51">
      <c r="A39" s="499" t="s">
        <v>820</v>
      </c>
      <c r="B39" s="477"/>
      <c r="C39" s="278" t="s">
        <v>821</v>
      </c>
      <c r="D39" s="265" t="s">
        <v>813</v>
      </c>
      <c r="E39" s="478">
        <v>2</v>
      </c>
      <c r="F39" s="478"/>
      <c r="G39" s="500"/>
    </row>
    <row r="40" spans="1:7" ht="51">
      <c r="A40" s="499" t="s">
        <v>822</v>
      </c>
      <c r="B40" s="477"/>
      <c r="C40" s="278" t="s">
        <v>823</v>
      </c>
      <c r="D40" s="265" t="s">
        <v>813</v>
      </c>
      <c r="E40" s="478">
        <v>1</v>
      </c>
      <c r="F40" s="478"/>
      <c r="G40" s="500"/>
    </row>
    <row r="41" spans="1:7" ht="63.75">
      <c r="A41" s="499" t="s">
        <v>824</v>
      </c>
      <c r="B41" s="477"/>
      <c r="C41" s="278" t="s">
        <v>825</v>
      </c>
      <c r="D41" s="265" t="s">
        <v>10</v>
      </c>
      <c r="E41" s="478">
        <v>10</v>
      </c>
      <c r="F41" s="478"/>
      <c r="G41" s="500"/>
    </row>
    <row r="42" spans="1:7" ht="63.75">
      <c r="A42" s="499" t="s">
        <v>826</v>
      </c>
      <c r="B42" s="477"/>
      <c r="C42" s="278" t="s">
        <v>827</v>
      </c>
      <c r="D42" s="265" t="s">
        <v>10</v>
      </c>
      <c r="E42" s="478">
        <v>2</v>
      </c>
      <c r="F42" s="478"/>
      <c r="G42" s="500"/>
    </row>
    <row r="43" spans="1:7" ht="25.5">
      <c r="A43" s="499" t="s">
        <v>828</v>
      </c>
      <c r="B43" s="477"/>
      <c r="C43" s="278" t="s">
        <v>829</v>
      </c>
      <c r="D43" s="265" t="s">
        <v>10</v>
      </c>
      <c r="E43" s="478">
        <v>1</v>
      </c>
      <c r="F43" s="478"/>
      <c r="G43" s="500"/>
    </row>
    <row r="44" spans="1:7">
      <c r="A44" s="499" t="s">
        <v>830</v>
      </c>
      <c r="B44" s="477"/>
      <c r="C44" s="278" t="s">
        <v>831</v>
      </c>
      <c r="D44" s="265" t="s">
        <v>10</v>
      </c>
      <c r="E44" s="478">
        <v>17</v>
      </c>
      <c r="F44" s="478"/>
      <c r="G44" s="500"/>
    </row>
    <row r="45" spans="1:7">
      <c r="A45" s="499" t="s">
        <v>832</v>
      </c>
      <c r="B45" s="477"/>
      <c r="C45" s="278" t="s">
        <v>833</v>
      </c>
      <c r="D45" s="265" t="s">
        <v>10</v>
      </c>
      <c r="E45" s="478">
        <v>1</v>
      </c>
      <c r="F45" s="478"/>
      <c r="G45" s="500"/>
    </row>
    <row r="46" spans="1:7" ht="38.25">
      <c r="A46" s="499" t="s">
        <v>834</v>
      </c>
      <c r="B46" s="477"/>
      <c r="C46" s="278" t="s">
        <v>835</v>
      </c>
      <c r="D46" s="265" t="s">
        <v>10</v>
      </c>
      <c r="E46" s="478">
        <v>4</v>
      </c>
      <c r="F46" s="478"/>
      <c r="G46" s="500"/>
    </row>
    <row r="47" spans="1:7" ht="38.25">
      <c r="A47" s="499" t="s">
        <v>836</v>
      </c>
      <c r="B47" s="477"/>
      <c r="C47" s="278" t="s">
        <v>837</v>
      </c>
      <c r="D47" s="265" t="s">
        <v>10</v>
      </c>
      <c r="E47" s="478">
        <v>3</v>
      </c>
      <c r="F47" s="478"/>
      <c r="G47" s="500"/>
    </row>
    <row r="48" spans="1:7" ht="38.25">
      <c r="A48" s="499" t="s">
        <v>838</v>
      </c>
      <c r="B48" s="477"/>
      <c r="C48" s="278" t="s">
        <v>839</v>
      </c>
      <c r="D48" s="265" t="s">
        <v>10</v>
      </c>
      <c r="E48" s="478">
        <v>1</v>
      </c>
      <c r="F48" s="478"/>
      <c r="G48" s="500"/>
    </row>
    <row r="49" spans="1:7" ht="25.5">
      <c r="A49" s="499" t="s">
        <v>840</v>
      </c>
      <c r="B49" s="477"/>
      <c r="C49" s="278" t="s">
        <v>841</v>
      </c>
      <c r="D49" s="265" t="s">
        <v>99</v>
      </c>
      <c r="E49" s="478">
        <v>3</v>
      </c>
      <c r="F49" s="478"/>
      <c r="G49" s="500"/>
    </row>
    <row r="50" spans="1:7" ht="25.5">
      <c r="A50" s="499" t="s">
        <v>842</v>
      </c>
      <c r="B50" s="477"/>
      <c r="C50" s="278" t="s">
        <v>843</v>
      </c>
      <c r="D50" s="265" t="s">
        <v>99</v>
      </c>
      <c r="E50" s="478">
        <v>4</v>
      </c>
      <c r="F50" s="478"/>
      <c r="G50" s="500"/>
    </row>
    <row r="51" spans="1:7" ht="25.5">
      <c r="A51" s="499" t="s">
        <v>844</v>
      </c>
      <c r="B51" s="477"/>
      <c r="C51" s="278" t="s">
        <v>845</v>
      </c>
      <c r="D51" s="265" t="s">
        <v>10</v>
      </c>
      <c r="E51" s="478">
        <v>1</v>
      </c>
      <c r="F51" s="478"/>
      <c r="G51" s="500"/>
    </row>
    <row r="52" spans="1:7" ht="25.5">
      <c r="A52" s="499" t="s">
        <v>846</v>
      </c>
      <c r="B52" s="477"/>
      <c r="C52" s="278" t="s">
        <v>847</v>
      </c>
      <c r="D52" s="265" t="s">
        <v>10</v>
      </c>
      <c r="E52" s="478">
        <v>1</v>
      </c>
      <c r="F52" s="478"/>
      <c r="G52" s="500"/>
    </row>
    <row r="53" spans="1:7" ht="25.5">
      <c r="A53" s="499" t="s">
        <v>848</v>
      </c>
      <c r="B53" s="477"/>
      <c r="C53" s="278" t="s">
        <v>849</v>
      </c>
      <c r="D53" s="265" t="s">
        <v>99</v>
      </c>
      <c r="E53" s="478">
        <v>1</v>
      </c>
      <c r="F53" s="478"/>
      <c r="G53" s="500"/>
    </row>
    <row r="54" spans="1:7" ht="38.25">
      <c r="A54" s="499" t="s">
        <v>850</v>
      </c>
      <c r="B54" s="477"/>
      <c r="C54" s="278" t="s">
        <v>851</v>
      </c>
      <c r="D54" s="265" t="s">
        <v>852</v>
      </c>
      <c r="E54" s="478">
        <v>2</v>
      </c>
      <c r="F54" s="478"/>
      <c r="G54" s="500"/>
    </row>
    <row r="55" spans="1:7" ht="25.5">
      <c r="A55" s="499" t="s">
        <v>853</v>
      </c>
      <c r="B55" s="477"/>
      <c r="C55" s="278" t="s">
        <v>854</v>
      </c>
      <c r="D55" s="265" t="s">
        <v>279</v>
      </c>
      <c r="E55" s="478">
        <v>4.8499999999999996</v>
      </c>
      <c r="F55" s="478"/>
      <c r="G55" s="500"/>
    </row>
    <row r="56" spans="1:7">
      <c r="A56" s="499" t="s">
        <v>855</v>
      </c>
      <c r="B56" s="477"/>
      <c r="C56" s="278" t="s">
        <v>856</v>
      </c>
      <c r="D56" s="265" t="s">
        <v>301</v>
      </c>
      <c r="E56" s="478">
        <v>9</v>
      </c>
      <c r="F56" s="478"/>
      <c r="G56" s="500"/>
    </row>
    <row r="57" spans="1:7">
      <c r="A57" s="499" t="s">
        <v>857</v>
      </c>
      <c r="B57" s="477"/>
      <c r="C57" s="278" t="s">
        <v>858</v>
      </c>
      <c r="D57" s="265" t="s">
        <v>99</v>
      </c>
      <c r="E57" s="478">
        <v>8</v>
      </c>
      <c r="F57" s="478"/>
      <c r="G57" s="500"/>
    </row>
    <row r="58" spans="1:7" ht="51">
      <c r="A58" s="499" t="s">
        <v>859</v>
      </c>
      <c r="B58" s="477"/>
      <c r="C58" s="278" t="s">
        <v>860</v>
      </c>
      <c r="D58" s="265" t="s">
        <v>9</v>
      </c>
      <c r="E58" s="478">
        <v>554.36</v>
      </c>
      <c r="F58" s="478"/>
      <c r="G58" s="500"/>
    </row>
    <row r="59" spans="1:7" ht="38.25">
      <c r="A59" s="499" t="s">
        <v>861</v>
      </c>
      <c r="B59" s="477"/>
      <c r="C59" s="278" t="s">
        <v>862</v>
      </c>
      <c r="D59" s="265" t="s">
        <v>863</v>
      </c>
      <c r="E59" s="478">
        <v>2.77</v>
      </c>
      <c r="F59" s="478"/>
      <c r="G59" s="500"/>
    </row>
    <row r="60" spans="1:7" ht="25.5">
      <c r="A60" s="499" t="s">
        <v>864</v>
      </c>
      <c r="B60" s="477"/>
      <c r="C60" s="278" t="s">
        <v>865</v>
      </c>
      <c r="D60" s="265" t="s">
        <v>866</v>
      </c>
      <c r="E60" s="478">
        <v>2.77</v>
      </c>
      <c r="F60" s="478"/>
      <c r="G60" s="500"/>
    </row>
    <row r="61" spans="1:7" ht="38.25">
      <c r="A61" s="499" t="s">
        <v>867</v>
      </c>
      <c r="B61" s="477"/>
      <c r="C61" s="278" t="s">
        <v>868</v>
      </c>
      <c r="D61" s="265" t="s">
        <v>866</v>
      </c>
      <c r="E61" s="478">
        <v>2.77</v>
      </c>
      <c r="F61" s="478"/>
      <c r="G61" s="500"/>
    </row>
    <row r="62" spans="1:7" ht="25.5">
      <c r="A62" s="499" t="s">
        <v>869</v>
      </c>
      <c r="B62" s="477"/>
      <c r="C62" s="278" t="s">
        <v>870</v>
      </c>
      <c r="D62" s="265" t="s">
        <v>99</v>
      </c>
      <c r="E62" s="478">
        <v>1</v>
      </c>
      <c r="F62" s="478"/>
      <c r="G62" s="500"/>
    </row>
    <row r="63" spans="1:7" ht="15.75" thickBot="1">
      <c r="A63" s="501"/>
      <c r="B63" s="489"/>
      <c r="C63" s="490" t="s">
        <v>871</v>
      </c>
      <c r="D63" s="488"/>
      <c r="E63" s="491"/>
      <c r="F63" s="491"/>
      <c r="G63" s="552">
        <f>SUM(G25:G62)</f>
        <v>0</v>
      </c>
    </row>
    <row r="64" spans="1:7" ht="24" customHeight="1" thickBot="1">
      <c r="A64" s="902" t="s">
        <v>874</v>
      </c>
      <c r="B64" s="903"/>
      <c r="C64" s="903"/>
      <c r="D64" s="903"/>
      <c r="E64" s="903"/>
      <c r="F64" s="904"/>
      <c r="G64" s="503">
        <f>G63+G23</f>
        <v>0</v>
      </c>
    </row>
    <row r="65" spans="2:7">
      <c r="B65" s="476"/>
      <c r="C65" s="263"/>
      <c r="E65" s="479"/>
      <c r="F65" s="479"/>
      <c r="G65" s="479"/>
    </row>
  </sheetData>
  <mergeCells count="9">
    <mergeCell ref="A64:F64"/>
    <mergeCell ref="A1:G1"/>
    <mergeCell ref="A3:G3"/>
    <mergeCell ref="A4:A5"/>
    <mergeCell ref="B4:B5"/>
    <mergeCell ref="C4:C5"/>
    <mergeCell ref="D4:E4"/>
    <mergeCell ref="F4:F5"/>
    <mergeCell ref="G4:G5"/>
  </mergeCells>
  <pageMargins left="0.7" right="0.7" top="0.75" bottom="0.75" header="0.3" footer="0.3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5"/>
  <sheetViews>
    <sheetView view="pageBreakPreview" zoomScale="115" zoomScaleNormal="100" zoomScaleSheetLayoutView="115" workbookViewId="0">
      <selection activeCell="A2" sqref="A2"/>
    </sheetView>
  </sheetViews>
  <sheetFormatPr defaultRowHeight="12.75"/>
  <cols>
    <col min="1" max="1" width="7.140625" style="17" bestFit="1" customWidth="1"/>
    <col min="2" max="2" width="14.28515625" style="17" customWidth="1"/>
    <col min="3" max="3" width="61.7109375" style="18" customWidth="1"/>
    <col min="4" max="4" width="7.42578125" style="17" customWidth="1"/>
    <col min="5" max="5" width="8.5703125" style="17" customWidth="1"/>
    <col min="6" max="6" width="12" style="17" customWidth="1"/>
    <col min="7" max="7" width="14.42578125" style="22" customWidth="1"/>
    <col min="8" max="8" width="11.28515625" style="19" customWidth="1"/>
    <col min="9" max="10" width="13" style="3" customWidth="1"/>
    <col min="11" max="16384" width="9.140625" style="3"/>
  </cols>
  <sheetData>
    <row r="1" spans="1:10" ht="18.75">
      <c r="A1" s="864" t="s">
        <v>956</v>
      </c>
      <c r="B1" s="864"/>
      <c r="C1" s="864"/>
      <c r="D1" s="864"/>
      <c r="E1" s="864"/>
      <c r="F1" s="864"/>
      <c r="G1" s="864"/>
      <c r="H1" s="10"/>
      <c r="I1" s="10"/>
    </row>
    <row r="2" spans="1:10">
      <c r="A2" s="4"/>
      <c r="B2" s="4"/>
      <c r="C2" s="5"/>
      <c r="D2" s="4"/>
      <c r="E2" s="4"/>
      <c r="F2" s="4"/>
      <c r="G2" s="20"/>
      <c r="H2" s="4"/>
      <c r="I2" s="5"/>
      <c r="J2" s="5"/>
    </row>
    <row r="3" spans="1:10" s="1" customFormat="1" ht="57" customHeight="1">
      <c r="A3" s="865" t="s">
        <v>250</v>
      </c>
      <c r="B3" s="841"/>
      <c r="C3" s="841"/>
      <c r="D3" s="841"/>
      <c r="E3" s="841"/>
      <c r="F3" s="841"/>
      <c r="G3" s="841"/>
      <c r="H3" s="9"/>
      <c r="I3" s="9"/>
    </row>
    <row r="4" spans="1:10" s="1" customFormat="1" ht="7.5" customHeight="1" thickBot="1">
      <c r="A4" s="11"/>
      <c r="B4" s="11"/>
      <c r="C4" s="11"/>
      <c r="D4" s="11"/>
      <c r="E4" s="11"/>
      <c r="F4" s="11"/>
      <c r="G4" s="21"/>
      <c r="H4" s="12"/>
      <c r="I4" s="12"/>
    </row>
    <row r="5" spans="1:10" s="8" customFormat="1" ht="13.5" thickTop="1">
      <c r="A5" s="866" t="s">
        <v>28</v>
      </c>
      <c r="B5" s="858" t="s">
        <v>37</v>
      </c>
      <c r="C5" s="858" t="s">
        <v>30</v>
      </c>
      <c r="D5" s="850" t="s">
        <v>47</v>
      </c>
      <c r="E5" s="851"/>
      <c r="F5" s="852" t="s">
        <v>90</v>
      </c>
      <c r="G5" s="912" t="s">
        <v>39</v>
      </c>
    </row>
    <row r="6" spans="1:10" s="8" customFormat="1">
      <c r="A6" s="867"/>
      <c r="B6" s="859"/>
      <c r="C6" s="859"/>
      <c r="D6" s="52" t="s">
        <v>0</v>
      </c>
      <c r="E6" s="52" t="s">
        <v>29</v>
      </c>
      <c r="F6" s="853"/>
      <c r="G6" s="913"/>
    </row>
    <row r="7" spans="1:10" ht="13.5" thickBot="1">
      <c r="A7" s="53">
        <v>1</v>
      </c>
      <c r="B7" s="54">
        <v>2</v>
      </c>
      <c r="C7" s="55">
        <v>3</v>
      </c>
      <c r="D7" s="55">
        <v>4</v>
      </c>
      <c r="E7" s="55">
        <v>5</v>
      </c>
      <c r="F7" s="55">
        <v>6</v>
      </c>
      <c r="G7" s="56">
        <v>7</v>
      </c>
      <c r="H7" s="3"/>
    </row>
    <row r="8" spans="1:10" ht="14.25" thickTop="1" thickBot="1">
      <c r="A8" s="29" t="s">
        <v>11</v>
      </c>
      <c r="B8" s="30" t="s">
        <v>875</v>
      </c>
      <c r="C8" s="358" t="s">
        <v>876</v>
      </c>
      <c r="D8" s="359" t="s">
        <v>11</v>
      </c>
      <c r="E8" s="360" t="s">
        <v>11</v>
      </c>
      <c r="F8" s="473" t="s">
        <v>11</v>
      </c>
      <c r="G8" s="362" t="s">
        <v>11</v>
      </c>
      <c r="H8" s="3"/>
    </row>
    <row r="9" spans="1:10" ht="14.25" thickTop="1" thickBot="1">
      <c r="A9" s="31" t="s">
        <v>11</v>
      </c>
      <c r="B9" s="32" t="s">
        <v>214</v>
      </c>
      <c r="C9" s="33" t="s">
        <v>877</v>
      </c>
      <c r="D9" s="474" t="s">
        <v>11</v>
      </c>
      <c r="E9" s="475" t="s">
        <v>11</v>
      </c>
      <c r="F9" s="504" t="s">
        <v>11</v>
      </c>
      <c r="G9" s="505" t="s">
        <v>11</v>
      </c>
      <c r="H9" s="3"/>
    </row>
    <row r="10" spans="1:10" ht="25.5">
      <c r="A10" s="210">
        <v>1</v>
      </c>
      <c r="B10" s="70"/>
      <c r="C10" s="472" t="s">
        <v>878</v>
      </c>
      <c r="D10" s="75" t="s">
        <v>187</v>
      </c>
      <c r="E10" s="75">
        <v>72</v>
      </c>
      <c r="F10" s="27"/>
      <c r="G10" s="38"/>
      <c r="H10" s="3"/>
    </row>
    <row r="11" spans="1:10" ht="14.25">
      <c r="A11" s="210">
        <v>2</v>
      </c>
      <c r="B11" s="70"/>
      <c r="C11" s="472" t="s">
        <v>879</v>
      </c>
      <c r="D11" s="75" t="s">
        <v>187</v>
      </c>
      <c r="E11" s="75">
        <v>42</v>
      </c>
      <c r="F11" s="27"/>
      <c r="G11" s="38"/>
      <c r="H11" s="3"/>
    </row>
    <row r="12" spans="1:10">
      <c r="A12" s="210">
        <v>3</v>
      </c>
      <c r="B12" s="70"/>
      <c r="C12" s="472" t="s">
        <v>880</v>
      </c>
      <c r="D12" s="75" t="s">
        <v>9</v>
      </c>
      <c r="E12" s="75">
        <v>12</v>
      </c>
      <c r="F12" s="27"/>
      <c r="G12" s="38"/>
      <c r="H12" s="3"/>
    </row>
    <row r="13" spans="1:10" ht="13.5" thickBot="1">
      <c r="A13" s="210">
        <v>4</v>
      </c>
      <c r="B13" s="70"/>
      <c r="C13" s="472" t="s">
        <v>881</v>
      </c>
      <c r="D13" s="75" t="s">
        <v>9</v>
      </c>
      <c r="E13" s="75">
        <v>24</v>
      </c>
      <c r="F13" s="27"/>
      <c r="G13" s="38"/>
      <c r="H13" s="3"/>
    </row>
    <row r="14" spans="1:10" ht="17.25" thickTop="1" thickBot="1">
      <c r="A14" s="47"/>
      <c r="B14" s="51"/>
      <c r="C14" s="48" t="s">
        <v>82</v>
      </c>
      <c r="D14" s="49"/>
      <c r="E14" s="49"/>
      <c r="F14" s="50"/>
      <c r="G14" s="158" t="str">
        <f>IF(SUM(G9:G13)=0,"",SUM(G9:G13))</f>
        <v/>
      </c>
      <c r="H14" s="3"/>
    </row>
    <row r="15" spans="1:10" ht="13.5" thickTop="1">
      <c r="A15" s="159"/>
      <c r="B15" s="159"/>
      <c r="C15" s="160"/>
      <c r="D15" s="159"/>
      <c r="E15" s="159"/>
      <c r="F15" s="159"/>
      <c r="G15" s="161"/>
    </row>
  </sheetData>
  <mergeCells count="8">
    <mergeCell ref="A1:G1"/>
    <mergeCell ref="A3:G3"/>
    <mergeCell ref="A5:A6"/>
    <mergeCell ref="B5:B6"/>
    <mergeCell ref="C5:C6"/>
    <mergeCell ref="D5:E5"/>
    <mergeCell ref="F5:F6"/>
    <mergeCell ref="G5:G6"/>
  </mergeCells>
  <pageMargins left="0.87" right="0.31496062992125984" top="0.55118110236220474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8</vt:i4>
      </vt:variant>
    </vt:vector>
  </HeadingPairs>
  <TitlesOfParts>
    <vt:vector size="18" baseType="lpstr">
      <vt:lpstr>Wymagania ogólne</vt:lpstr>
      <vt:lpstr>Roboty drogowe</vt:lpstr>
      <vt:lpstr>Wiadukt</vt:lpstr>
      <vt:lpstr>Mury oporowe</vt:lpstr>
      <vt:lpstr>Sieci EN</vt:lpstr>
      <vt:lpstr>Oświetlenie</vt:lpstr>
      <vt:lpstr>Teletechnika</vt:lpstr>
      <vt:lpstr>Wodociąg</vt:lpstr>
      <vt:lpstr>Umocnienie koryta rzeki</vt:lpstr>
      <vt:lpstr>Zestawienie zbiorcze</vt:lpstr>
      <vt:lpstr>Oświetlenie!Obszar_wydruku</vt:lpstr>
      <vt:lpstr>'Roboty drogowe'!Obszar_wydruku</vt:lpstr>
      <vt:lpstr>'Sieci EN'!Obszar_wydruku</vt:lpstr>
      <vt:lpstr>'Umocnienie koryta rzeki'!Obszar_wydruku</vt:lpstr>
      <vt:lpstr>Oświetlenie!Tytuły_wydruku</vt:lpstr>
      <vt:lpstr>'Roboty drogowe'!Tytuły_wydruku</vt:lpstr>
      <vt:lpstr>'Sieci EN'!Tytuły_wydruku</vt:lpstr>
      <vt:lpstr>'Umocnienie koryta rzeki'!Tytuły_wydruku</vt:lpstr>
    </vt:vector>
  </TitlesOfParts>
  <Company>JacobsGIBB (Polska) Sp. 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Budowa drogi DP-3/1</dc:title>
  <dc:subject>Kosztorys</dc:subject>
  <dc:creator>Piotr Furmański</dc:creator>
  <cp:lastModifiedBy>Paweł Myszkowski</cp:lastModifiedBy>
  <cp:lastPrinted>2019-02-12T12:35:11Z</cp:lastPrinted>
  <dcterms:created xsi:type="dcterms:W3CDTF">1998-12-30T09:09:41Z</dcterms:created>
  <dcterms:modified xsi:type="dcterms:W3CDTF">2019-07-15T06:55:33Z</dcterms:modified>
</cp:coreProperties>
</file>